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dyceenergy-my.sharepoint.com/personal/dan_owen_dyce-energy_co_uk/Documents/Desktop/"/>
    </mc:Choice>
  </mc:AlternateContent>
  <xr:revisionPtr revIDLastSave="0" documentId="8_{D4507255-E281-4067-AE76-1E5AA4A4669E}" xr6:coauthVersionLast="47" xr6:coauthVersionMax="47" xr10:uidLastSave="{00000000-0000-0000-0000-000000000000}"/>
  <workbookProtection workbookAlgorithmName="SHA-512" workbookHashValue="pw7bBtDQRRwOXwixNg5uWMm14AkWC9Z4taqOhlXzCN9Mtvb+IEAYr2EsR6g9td/tOIDAWX9uXyC/tY1oWR70OA==" workbookSaltValue="TYer6N9QJGuqMp1PiycJsg==" workbookSpinCount="100000" lockStructure="1"/>
  <bookViews>
    <workbookView xWindow="28680" yWindow="-120" windowWidth="29040" windowHeight="15720" tabRatio="617" xr2:uid="{00000000-000D-0000-FFFF-FFFF00000000}"/>
  </bookViews>
  <sheets>
    <sheet name="Business Energy Proposal" sheetId="5" r:id="rId1"/>
    <sheet name="Principal Terms" sheetId="20" r:id="rId2"/>
    <sheet name="Direct Debit" sheetId="19" r:id="rId3"/>
    <sheet name="Additional Gas Sites" sheetId="1" r:id="rId4"/>
    <sheet name="Additional Electricity Sites" sheetId="16" r:id="rId5"/>
    <sheet name="Gas Cost&amp;Margin" sheetId="22" state="hidden" r:id="rId6"/>
    <sheet name="Elec Cost&amp;Margin" sheetId="21" state="hidden" r:id="rId7"/>
  </sheets>
  <definedNames>
    <definedName name="_xlnm.Print_Area" localSheetId="4">'Additional Electricity Sites'!$B$1:$AD$39</definedName>
    <definedName name="_xlnm.Print_Area" localSheetId="3">'Additional Gas Sites'!$A$1:$W$40</definedName>
    <definedName name="_xlnm.Print_Area" localSheetId="0">'Business Energy Proposal'!$A$1:$AL$102</definedName>
    <definedName name="_xlnm.Print_Area" localSheetId="2">'Direct Debit'!$A$1:$P$69</definedName>
    <definedName name="_xlnm.Print_Area" localSheetId="1">'Principal Terms'!$A$1:$AJ$56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W9" i="1" l="1" a="1"/>
  <c r="W9" i="1" s="1"/>
  <c r="AC23" i="16" a="1"/>
  <c r="AC23" i="16" s="1"/>
  <c r="X4" i="1" a="1"/>
  <c r="X4" i="1" s="1"/>
  <c r="X10" i="1" a="1"/>
  <c r="X10" i="1" s="1"/>
  <c r="X11" i="1" a="1"/>
  <c r="X11" i="1" s="1"/>
  <c r="X12" i="1" a="1"/>
  <c r="X12" i="1" s="1"/>
  <c r="X13" i="1" a="1"/>
  <c r="X13" i="1" s="1"/>
  <c r="X14" i="1" a="1"/>
  <c r="X14" i="1" s="1"/>
  <c r="X15" i="1" a="1"/>
  <c r="X15" i="1" s="1"/>
  <c r="X16" i="1" a="1"/>
  <c r="X16" i="1" s="1"/>
  <c r="X17" i="1" a="1"/>
  <c r="X17" i="1" s="1"/>
  <c r="X18" i="1" a="1"/>
  <c r="X18" i="1" s="1"/>
  <c r="X19" i="1" a="1"/>
  <c r="X19" i="1" s="1"/>
  <c r="X20" i="1" a="1"/>
  <c r="X20" i="1" s="1"/>
  <c r="X21" i="1" a="1"/>
  <c r="X21" i="1" s="1"/>
  <c r="X22" i="1" a="1"/>
  <c r="X22" i="1" s="1"/>
  <c r="X23" i="1" a="1"/>
  <c r="X23" i="1" s="1"/>
  <c r="X24" i="1" a="1"/>
  <c r="X24" i="1" s="1"/>
  <c r="X25" i="1" a="1"/>
  <c r="X25" i="1" s="1"/>
  <c r="X26" i="1" a="1"/>
  <c r="X26" i="1" s="1"/>
  <c r="X27" i="1" a="1"/>
  <c r="X27" i="1" s="1"/>
  <c r="X28" i="1" a="1"/>
  <c r="X28" i="1" s="1"/>
  <c r="X29" i="1" a="1"/>
  <c r="X29" i="1" s="1"/>
  <c r="X30" i="1" a="1"/>
  <c r="X30" i="1" s="1"/>
  <c r="X31" i="1" a="1"/>
  <c r="X31" i="1" s="1"/>
  <c r="X32" i="1" a="1"/>
  <c r="X32" i="1" s="1"/>
  <c r="X33" i="1" a="1"/>
  <c r="X33" i="1" s="1"/>
  <c r="AD10" i="16" a="1"/>
  <c r="AD10" i="16" s="1"/>
  <c r="AD11" i="16" a="1"/>
  <c r="AD11" i="16" s="1"/>
  <c r="AD12" i="16" a="1"/>
  <c r="AD12" i="16" s="1"/>
  <c r="AD13" i="16" a="1"/>
  <c r="AD13" i="16" s="1"/>
  <c r="AD14" i="16" a="1"/>
  <c r="AD14" i="16" s="1"/>
  <c r="AD15" i="16" a="1"/>
  <c r="AD15" i="16" s="1"/>
  <c r="AD16" i="16" a="1"/>
  <c r="AD16" i="16" s="1"/>
  <c r="AD17" i="16" a="1"/>
  <c r="AD17" i="16" s="1"/>
  <c r="AD18" i="16" a="1"/>
  <c r="AD18" i="16" s="1"/>
  <c r="AD19" i="16" a="1"/>
  <c r="AD19" i="16" s="1"/>
  <c r="AD20" i="16" a="1"/>
  <c r="AD20" i="16" s="1"/>
  <c r="AD21" i="16" a="1"/>
  <c r="AD21" i="16" s="1"/>
  <c r="AD22" i="16" a="1"/>
  <c r="AD22" i="16" s="1"/>
  <c r="AD23" i="16" a="1"/>
  <c r="AD23" i="16" s="1"/>
  <c r="AD24" i="16" a="1"/>
  <c r="AD24" i="16" s="1"/>
  <c r="AD25" i="16" a="1"/>
  <c r="AD25" i="16" s="1"/>
  <c r="AD26" i="16" a="1"/>
  <c r="AD26" i="16" s="1"/>
  <c r="AD27" i="16" a="1"/>
  <c r="AD27" i="16" s="1"/>
  <c r="AD28" i="16" a="1"/>
  <c r="AD28" i="16" s="1"/>
  <c r="AD29" i="16" a="1"/>
  <c r="AD29" i="16" s="1"/>
  <c r="AD30" i="16" a="1"/>
  <c r="AD30" i="16" s="1"/>
  <c r="AD31" i="16" a="1"/>
  <c r="AD31" i="16" s="1"/>
  <c r="AD32" i="16" a="1"/>
  <c r="AD32" i="16" s="1"/>
  <c r="AD33" i="16" a="1"/>
  <c r="AD33" i="16" s="1"/>
  <c r="AD9" i="16" a="1"/>
  <c r="AD9" i="16" s="1"/>
  <c r="AD4" i="16" a="1"/>
  <c r="AD4" i="16" s="1"/>
  <c r="AC4" i="16"/>
  <c r="P33" i="21"/>
  <c r="P34" i="21"/>
  <c r="P35" i="21"/>
  <c r="P36" i="21"/>
  <c r="P37" i="21"/>
  <c r="P38" i="21"/>
  <c r="P39" i="21"/>
  <c r="P40" i="21"/>
  <c r="P41" i="21"/>
  <c r="P42" i="21"/>
  <c r="P43" i="21"/>
  <c r="P44" i="21"/>
  <c r="P45" i="21"/>
  <c r="P46" i="21"/>
  <c r="P47" i="21"/>
  <c r="P48" i="21"/>
  <c r="P49" i="21"/>
  <c r="P50" i="21"/>
  <c r="P51" i="21"/>
  <c r="P52" i="21"/>
  <c r="P53" i="21"/>
  <c r="P54" i="21"/>
  <c r="P55" i="21"/>
  <c r="P56" i="21"/>
  <c r="P10" i="21"/>
  <c r="P11" i="21"/>
  <c r="P12" i="21"/>
  <c r="P13" i="21"/>
  <c r="P14" i="21"/>
  <c r="P15" i="21"/>
  <c r="P16" i="21"/>
  <c r="P17" i="21"/>
  <c r="P18" i="21"/>
  <c r="P19" i="21"/>
  <c r="P20" i="21"/>
  <c r="P21" i="21"/>
  <c r="P22" i="21"/>
  <c r="P23" i="21"/>
  <c r="P24" i="21"/>
  <c r="P25" i="21"/>
  <c r="P26" i="21"/>
  <c r="P27" i="21"/>
  <c r="P28" i="21"/>
  <c r="P29" i="21"/>
  <c r="P30" i="21"/>
  <c r="P31" i="21"/>
  <c r="P32" i="21"/>
  <c r="R9" i="21"/>
  <c r="P9" i="21"/>
  <c r="R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P45" i="22"/>
  <c r="P46" i="22"/>
  <c r="P47" i="22"/>
  <c r="P48" i="22"/>
  <c r="P49" i="22"/>
  <c r="P50" i="22"/>
  <c r="P9" i="22"/>
  <c r="AC11" i="16" a="1"/>
  <c r="AC11" i="16" s="1"/>
  <c r="AC13" i="16" a="1"/>
  <c r="AC13" i="16" s="1"/>
  <c r="AC14" i="16" a="1"/>
  <c r="AC14" i="16" s="1"/>
  <c r="AC16" i="16" a="1"/>
  <c r="AC16" i="16" s="1"/>
  <c r="AC17" i="16" a="1"/>
  <c r="AC17" i="16" s="1"/>
  <c r="AC18" i="16" a="1"/>
  <c r="AC18" i="16" s="1"/>
  <c r="AC19" i="16" a="1"/>
  <c r="AC19" i="16" s="1"/>
  <c r="AC20" i="16" a="1"/>
  <c r="AC20" i="16" s="1"/>
  <c r="AC21" i="16" a="1"/>
  <c r="AC21" i="16" s="1"/>
  <c r="AC26" i="16" a="1"/>
  <c r="AC26" i="16" s="1"/>
  <c r="AC28" i="16" a="1"/>
  <c r="AC28" i="16" s="1"/>
  <c r="AC29" i="16" a="1"/>
  <c r="AC29" i="16" s="1"/>
  <c r="AC30" i="16" a="1"/>
  <c r="AC30" i="16" s="1"/>
  <c r="AC31" i="16" a="1"/>
  <c r="AC31" i="16" s="1"/>
  <c r="AC32" i="16" a="1"/>
  <c r="AC32" i="16" s="1"/>
  <c r="AC33" i="16" a="1"/>
  <c r="AC33" i="16" s="1"/>
  <c r="AC9" i="16" a="1"/>
  <c r="AC9" i="16" s="1"/>
  <c r="W10" i="1" a="1"/>
  <c r="W10" i="1" s="1"/>
  <c r="W11" i="1" a="1"/>
  <c r="W11" i="1" s="1"/>
  <c r="W12" i="1" a="1"/>
  <c r="W12" i="1" s="1"/>
  <c r="W13" i="1" a="1"/>
  <c r="W13" i="1" s="1"/>
  <c r="W15" i="1" a="1"/>
  <c r="W15" i="1" s="1"/>
  <c r="W16" i="1" a="1"/>
  <c r="W16" i="1" s="1"/>
  <c r="W17" i="1" a="1"/>
  <c r="W17" i="1" s="1"/>
  <c r="W18" i="1" a="1"/>
  <c r="W18" i="1" s="1"/>
  <c r="W19" i="1" a="1"/>
  <c r="W19" i="1" s="1"/>
  <c r="W20" i="1" a="1"/>
  <c r="W20" i="1" s="1"/>
  <c r="W21" i="1" a="1"/>
  <c r="W21" i="1" s="1"/>
  <c r="W22" i="1" a="1"/>
  <c r="W22" i="1" s="1"/>
  <c r="W23" i="1" a="1"/>
  <c r="W23" i="1" s="1"/>
  <c r="W24" i="1" a="1"/>
  <c r="W24" i="1" s="1"/>
  <c r="W25" i="1" a="1"/>
  <c r="W25" i="1" s="1"/>
  <c r="W26" i="1" a="1"/>
  <c r="W26" i="1" s="1"/>
  <c r="W27" i="1" a="1"/>
  <c r="W27" i="1" s="1"/>
  <c r="W28" i="1" a="1"/>
  <c r="W28" i="1" s="1"/>
  <c r="W29" i="1" a="1"/>
  <c r="W29" i="1" s="1"/>
  <c r="W30" i="1" a="1"/>
  <c r="W30" i="1" s="1"/>
  <c r="W31" i="1" a="1"/>
  <c r="W31" i="1" s="1"/>
  <c r="W32" i="1" a="1"/>
  <c r="W32" i="1" s="1"/>
  <c r="W33" i="1" a="1"/>
  <c r="W33" i="1" s="1"/>
  <c r="I50" i="22"/>
  <c r="J50" i="22" s="1"/>
  <c r="I49" i="22"/>
  <c r="J49" i="22" s="1"/>
  <c r="I48" i="22"/>
  <c r="J48" i="22" s="1"/>
  <c r="I47" i="22"/>
  <c r="J47" i="22" s="1"/>
  <c r="I46" i="22"/>
  <c r="J46" i="22" s="1"/>
  <c r="I45" i="22"/>
  <c r="J45" i="22" s="1"/>
  <c r="I44" i="22"/>
  <c r="J44" i="22" s="1"/>
  <c r="I43" i="22"/>
  <c r="J43" i="22" s="1"/>
  <c r="I42" i="22"/>
  <c r="J42" i="22" s="1"/>
  <c r="I41" i="22"/>
  <c r="J41" i="22" s="1"/>
  <c r="I40" i="22"/>
  <c r="J40" i="22" s="1"/>
  <c r="I39" i="22"/>
  <c r="J39" i="22" s="1"/>
  <c r="I38" i="22"/>
  <c r="J38" i="22" s="1"/>
  <c r="I37" i="22"/>
  <c r="J37" i="22" s="1"/>
  <c r="I36" i="22"/>
  <c r="J36" i="22" s="1"/>
  <c r="I35" i="22"/>
  <c r="J35" i="22" s="1"/>
  <c r="I34" i="22"/>
  <c r="J34" i="22" s="1"/>
  <c r="I33" i="22"/>
  <c r="J33" i="22" s="1"/>
  <c r="I32" i="22"/>
  <c r="J32" i="22" s="1"/>
  <c r="I31" i="22"/>
  <c r="J31" i="22" s="1"/>
  <c r="I30" i="22"/>
  <c r="J30" i="22" s="1"/>
  <c r="I29" i="22"/>
  <c r="J29" i="22" s="1"/>
  <c r="I28" i="22"/>
  <c r="J28" i="22" s="1"/>
  <c r="I27" i="22"/>
  <c r="J27" i="22" s="1"/>
  <c r="M27" i="22" s="1"/>
  <c r="I26" i="22"/>
  <c r="J26" i="22" s="1"/>
  <c r="I25" i="22"/>
  <c r="J25" i="22" s="1"/>
  <c r="I24" i="22"/>
  <c r="J24" i="22" s="1"/>
  <c r="I23" i="22"/>
  <c r="J23" i="22" s="1"/>
  <c r="I22" i="22"/>
  <c r="J22" i="22" s="1"/>
  <c r="I21" i="22"/>
  <c r="J21" i="22" s="1"/>
  <c r="I20" i="22"/>
  <c r="J20" i="22" s="1"/>
  <c r="I19" i="22"/>
  <c r="J19" i="22" s="1"/>
  <c r="I18" i="22"/>
  <c r="J18" i="22" s="1"/>
  <c r="I17" i="22"/>
  <c r="J17" i="22" s="1"/>
  <c r="I16" i="22"/>
  <c r="J16" i="22" s="1"/>
  <c r="J15" i="22"/>
  <c r="M15" i="22" s="1"/>
  <c r="I15" i="22"/>
  <c r="I14" i="22"/>
  <c r="J14" i="22" s="1"/>
  <c r="I13" i="22"/>
  <c r="J13" i="22" s="1"/>
  <c r="I12" i="22"/>
  <c r="J12" i="22" s="1"/>
  <c r="I11" i="22"/>
  <c r="J11" i="22" s="1"/>
  <c r="I10" i="22"/>
  <c r="J10" i="22" s="1"/>
  <c r="I9" i="22"/>
  <c r="J9" i="22" s="1"/>
  <c r="X9" i="1" l="1" a="1"/>
  <c r="X9" i="1" s="1"/>
  <c r="X34" i="1" s="1"/>
  <c r="AC10" i="16" a="1"/>
  <c r="AC10" i="16" s="1"/>
  <c r="AC25" i="16" a="1"/>
  <c r="AC25" i="16" s="1"/>
  <c r="W14" i="1" a="1"/>
  <c r="W14" i="1" s="1"/>
  <c r="AC27" i="16" a="1"/>
  <c r="AC27" i="16" s="1"/>
  <c r="AC15" i="16" a="1"/>
  <c r="AC15" i="16" s="1"/>
  <c r="AC24" i="16" a="1"/>
  <c r="AC24" i="16" s="1"/>
  <c r="AC12" i="16" a="1"/>
  <c r="AC12" i="16" s="1"/>
  <c r="W4" i="1"/>
  <c r="AC22" i="16" a="1"/>
  <c r="AC22" i="16" s="1"/>
  <c r="M45" i="22"/>
  <c r="N45" i="22"/>
  <c r="M24" i="22"/>
  <c r="N24" i="22"/>
  <c r="M9" i="22"/>
  <c r="N9" i="22"/>
  <c r="M12" i="22"/>
  <c r="N12" i="22"/>
  <c r="M30" i="22"/>
  <c r="N30" i="22"/>
  <c r="M42" i="22"/>
  <c r="N42" i="22"/>
  <c r="M36" i="22"/>
  <c r="N36" i="22"/>
  <c r="M48" i="22"/>
  <c r="N48" i="22"/>
  <c r="M18" i="22"/>
  <c r="N18" i="22"/>
  <c r="M33" i="22"/>
  <c r="N33" i="22"/>
  <c r="M39" i="22"/>
  <c r="N39" i="22"/>
  <c r="M21" i="22"/>
  <c r="N21" i="22"/>
  <c r="N15" i="22"/>
  <c r="N27" i="22"/>
  <c r="AD34" i="16"/>
  <c r="N10" i="22"/>
  <c r="M10" i="22"/>
  <c r="N46" i="22"/>
  <c r="M46" i="22"/>
  <c r="N44" i="22"/>
  <c r="M44" i="22"/>
  <c r="N11" i="22"/>
  <c r="M11" i="22"/>
  <c r="N47" i="22"/>
  <c r="M47" i="22"/>
  <c r="N26" i="22"/>
  <c r="M26" i="22"/>
  <c r="N40" i="22"/>
  <c r="M40" i="22"/>
  <c r="N19" i="22"/>
  <c r="M19" i="22"/>
  <c r="N41" i="22"/>
  <c r="M41" i="22"/>
  <c r="N20" i="22"/>
  <c r="M20" i="22"/>
  <c r="N34" i="22"/>
  <c r="M34" i="22"/>
  <c r="N13" i="22"/>
  <c r="M13" i="22"/>
  <c r="N35" i="22"/>
  <c r="M35" i="22"/>
  <c r="N49" i="22"/>
  <c r="M49" i="22"/>
  <c r="N14" i="22"/>
  <c r="M14" i="22"/>
  <c r="N28" i="22"/>
  <c r="M28" i="22"/>
  <c r="N50" i="22"/>
  <c r="M50" i="22"/>
  <c r="N29" i="22"/>
  <c r="M29" i="22"/>
  <c r="N43" i="22"/>
  <c r="M43" i="22"/>
  <c r="N22" i="22"/>
  <c r="M22" i="22"/>
  <c r="N23" i="22"/>
  <c r="M23" i="22"/>
  <c r="N37" i="22"/>
  <c r="M37" i="22"/>
  <c r="M32" i="22"/>
  <c r="N32" i="22"/>
  <c r="N25" i="22"/>
  <c r="M25" i="22"/>
  <c r="N16" i="22"/>
  <c r="M16" i="22"/>
  <c r="N38" i="22"/>
  <c r="M38" i="22"/>
  <c r="N17" i="22"/>
  <c r="M17" i="22"/>
  <c r="N31" i="22"/>
  <c r="M31" i="22"/>
  <c r="AC34" i="16" l="1"/>
  <c r="W34" i="1"/>
  <c r="AG49" i="5" s="1"/>
  <c r="AG51" i="5" s="1"/>
  <c r="I56" i="21"/>
  <c r="J56" i="21" s="1"/>
  <c r="N56" i="21" s="1"/>
  <c r="I55" i="21"/>
  <c r="J55" i="21" s="1"/>
  <c r="I54" i="21"/>
  <c r="J54" i="21" s="1"/>
  <c r="I53" i="21"/>
  <c r="J53" i="21" s="1"/>
  <c r="N53" i="21" s="1"/>
  <c r="I52" i="21"/>
  <c r="J52" i="21" s="1"/>
  <c r="I51" i="21"/>
  <c r="J51" i="21" s="1"/>
  <c r="I50" i="21"/>
  <c r="J50" i="21" s="1"/>
  <c r="N50" i="21" s="1"/>
  <c r="I49" i="21"/>
  <c r="J49" i="21" s="1"/>
  <c r="I48" i="21"/>
  <c r="J48" i="21" s="1"/>
  <c r="I47" i="21"/>
  <c r="J47" i="21" s="1"/>
  <c r="N47" i="21" s="1"/>
  <c r="I46" i="21"/>
  <c r="J46" i="21" s="1"/>
  <c r="I45" i="21"/>
  <c r="J45" i="21" s="1"/>
  <c r="N45" i="21" s="1"/>
  <c r="I44" i="21"/>
  <c r="J44" i="21" s="1"/>
  <c r="N44" i="21" s="1"/>
  <c r="I43" i="21"/>
  <c r="J43" i="21" s="1"/>
  <c r="I42" i="21"/>
  <c r="J42" i="21" s="1"/>
  <c r="I41" i="21"/>
  <c r="J41" i="21" s="1"/>
  <c r="N41" i="21" s="1"/>
  <c r="I40" i="21"/>
  <c r="J40" i="21" s="1"/>
  <c r="I39" i="21"/>
  <c r="J39" i="21" s="1"/>
  <c r="I38" i="21"/>
  <c r="J38" i="21" s="1"/>
  <c r="N38" i="21" s="1"/>
  <c r="I37" i="21"/>
  <c r="J37" i="21" s="1"/>
  <c r="I36" i="21"/>
  <c r="J36" i="21" s="1"/>
  <c r="I35" i="21"/>
  <c r="J35" i="21" s="1"/>
  <c r="N35" i="21" s="1"/>
  <c r="I34" i="21"/>
  <c r="J34" i="21" s="1"/>
  <c r="I33" i="21"/>
  <c r="J33" i="21" s="1"/>
  <c r="N33" i="21" s="1"/>
  <c r="I32" i="21"/>
  <c r="J32" i="21" s="1"/>
  <c r="N32" i="21" s="1"/>
  <c r="I31" i="21"/>
  <c r="J31" i="21" s="1"/>
  <c r="I30" i="21"/>
  <c r="J30" i="21" s="1"/>
  <c r="N30" i="21" s="1"/>
  <c r="I29" i="21"/>
  <c r="J29" i="21" s="1"/>
  <c r="N29" i="21" s="1"/>
  <c r="I28" i="21"/>
  <c r="J28" i="21" s="1"/>
  <c r="I27" i="21"/>
  <c r="J27" i="21" s="1"/>
  <c r="I26" i="21"/>
  <c r="J26" i="21" s="1"/>
  <c r="N26" i="21" s="1"/>
  <c r="I25" i="21"/>
  <c r="J25" i="21" s="1"/>
  <c r="I24" i="21"/>
  <c r="J24" i="21" s="1"/>
  <c r="I23" i="21"/>
  <c r="J23" i="21" s="1"/>
  <c r="N23" i="21" s="1"/>
  <c r="I22" i="21"/>
  <c r="J22" i="21" s="1"/>
  <c r="I21" i="21"/>
  <c r="J21" i="21" s="1"/>
  <c r="I20" i="21"/>
  <c r="J20" i="21" s="1"/>
  <c r="N20" i="21" s="1"/>
  <c r="I19" i="21"/>
  <c r="J19" i="21" s="1"/>
  <c r="I18" i="21"/>
  <c r="J18" i="21" s="1"/>
  <c r="M18" i="21" s="1"/>
  <c r="I17" i="21"/>
  <c r="J17" i="21" s="1"/>
  <c r="N17" i="21" s="1"/>
  <c r="I16" i="21"/>
  <c r="J16" i="21" s="1"/>
  <c r="I15" i="21"/>
  <c r="J15" i="21" s="1"/>
  <c r="I14" i="21"/>
  <c r="J14" i="21" s="1"/>
  <c r="N14" i="21" s="1"/>
  <c r="I13" i="21"/>
  <c r="J13" i="21" s="1"/>
  <c r="I12" i="21"/>
  <c r="J12" i="21" s="1"/>
  <c r="I11" i="21"/>
  <c r="J11" i="21" s="1"/>
  <c r="N11" i="21" s="1"/>
  <c r="I10" i="21"/>
  <c r="J10" i="21" s="1"/>
  <c r="I9" i="21"/>
  <c r="J9" i="21" s="1"/>
  <c r="N9" i="21" s="1"/>
  <c r="N42" i="21" l="1"/>
  <c r="M42" i="21"/>
  <c r="M12" i="21"/>
  <c r="N12" i="21"/>
  <c r="N27" i="21"/>
  <c r="M27" i="21"/>
  <c r="N15" i="21"/>
  <c r="M15" i="21"/>
  <c r="N48" i="21"/>
  <c r="M48" i="21"/>
  <c r="M21" i="21"/>
  <c r="N21" i="21"/>
  <c r="N51" i="21"/>
  <c r="M51" i="21"/>
  <c r="N36" i="21"/>
  <c r="M36" i="21"/>
  <c r="N39" i="21"/>
  <c r="M39" i="21"/>
  <c r="M24" i="21"/>
  <c r="N24" i="21"/>
  <c r="M30" i="21"/>
  <c r="M33" i="21"/>
  <c r="N18" i="21"/>
  <c r="M9" i="21"/>
  <c r="M45" i="21"/>
  <c r="N19" i="21"/>
  <c r="M19" i="21"/>
  <c r="N40" i="21"/>
  <c r="M40" i="21"/>
  <c r="N25" i="21"/>
  <c r="M25" i="21"/>
  <c r="N10" i="21"/>
  <c r="M10" i="21"/>
  <c r="N46" i="21"/>
  <c r="M46" i="21"/>
  <c r="N31" i="21"/>
  <c r="M31" i="21"/>
  <c r="N16" i="21"/>
  <c r="M16" i="21"/>
  <c r="N52" i="21"/>
  <c r="M52" i="21"/>
  <c r="N37" i="21"/>
  <c r="M37" i="21"/>
  <c r="N22" i="21"/>
  <c r="M22" i="21"/>
  <c r="N43" i="21"/>
  <c r="M43" i="21"/>
  <c r="N54" i="21"/>
  <c r="M54" i="21"/>
  <c r="N28" i="21"/>
  <c r="M28" i="21"/>
  <c r="N55" i="21"/>
  <c r="M55" i="21"/>
  <c r="N13" i="21"/>
  <c r="M13" i="21"/>
  <c r="N49" i="21"/>
  <c r="M49" i="21"/>
  <c r="N34" i="21"/>
  <c r="M34" i="21"/>
  <c r="M11" i="21"/>
  <c r="M14" i="21"/>
  <c r="M17" i="21"/>
  <c r="M20" i="21"/>
  <c r="M23" i="21"/>
  <c r="M26" i="21"/>
  <c r="M29" i="21"/>
  <c r="M32" i="21"/>
  <c r="M35" i="21"/>
  <c r="M38" i="21"/>
  <c r="M41" i="21"/>
  <c r="M44" i="21"/>
  <c r="M47" i="21"/>
  <c r="M50" i="21"/>
  <c r="M53" i="21"/>
  <c r="M56"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<sst xmlns="http://schemas.openxmlformats.org/spreadsheetml/2006/main" count="417" uniqueCount="155">
  <si>
    <r>
      <rPr>
        <b/>
        <sz val="15"/>
        <color theme="0"/>
        <rFont val="Montserrat"/>
      </rPr>
      <t>Business Energy Contract Proposal</t>
    </r>
    <r>
      <rPr>
        <b/>
        <sz val="12"/>
        <color theme="0"/>
        <rFont val="Montserrat"/>
      </rPr>
      <t xml:space="preserve">
</t>
    </r>
  </si>
  <si>
    <t>TPI Details</t>
  </si>
  <si>
    <t>Meter Details</t>
  </si>
  <si>
    <t>Business Name:</t>
  </si>
  <si>
    <t>Gas</t>
  </si>
  <si>
    <t>Meter Point Ref No:</t>
  </si>
  <si>
    <t>First Name:</t>
  </si>
  <si>
    <t xml:space="preserve"> Last Name:</t>
  </si>
  <si>
    <t>Electricity</t>
  </si>
  <si>
    <t>Meter Point Administration Number</t>
  </si>
  <si>
    <t>S</t>
  </si>
  <si>
    <t>Contact Tel:</t>
  </si>
  <si>
    <t>Contact Email:</t>
  </si>
  <si>
    <t>Supply Site Details</t>
  </si>
  <si>
    <t>Contract Details</t>
  </si>
  <si>
    <t xml:space="preserve">  Electricity</t>
  </si>
  <si>
    <t>Contract Length:</t>
  </si>
  <si>
    <t>Months</t>
  </si>
  <si>
    <t>Standing Charge:</t>
  </si>
  <si>
    <t>P/day</t>
  </si>
  <si>
    <t>Building No:</t>
  </si>
  <si>
    <t xml:space="preserve"> Building Name:</t>
  </si>
  <si>
    <t>Unit Charge:</t>
  </si>
  <si>
    <t>P/kWh</t>
  </si>
  <si>
    <t xml:space="preserve">  Single</t>
  </si>
  <si>
    <t>Address 1:</t>
  </si>
  <si>
    <t xml:space="preserve">  Day</t>
  </si>
  <si>
    <t>Town:</t>
  </si>
  <si>
    <t xml:space="preserve">  Night</t>
  </si>
  <si>
    <t>City:</t>
  </si>
  <si>
    <t xml:space="preserve">  E/WE</t>
  </si>
  <si>
    <t>Post Code:</t>
  </si>
  <si>
    <t>Capacity Charge</t>
  </si>
  <si>
    <t>P/kVa/day</t>
  </si>
  <si>
    <t>Credit Check Details</t>
  </si>
  <si>
    <t>Agreed Supply Capacity</t>
  </si>
  <si>
    <t>kVa</t>
  </si>
  <si>
    <t>Registered Business/Charity Number:</t>
  </si>
  <si>
    <t>Metering Charge</t>
  </si>
  <si>
    <t>Complete in full if sole trader / partnership / club / non-profit organisation</t>
  </si>
  <si>
    <t xml:space="preserve"> DOB:</t>
  </si>
  <si>
    <t>Last Name:</t>
  </si>
  <si>
    <t xml:space="preserve"> Contact Tel:</t>
  </si>
  <si>
    <t>Annual Usage</t>
  </si>
  <si>
    <t xml:space="preserve">AQ </t>
  </si>
  <si>
    <t>kWh</t>
  </si>
  <si>
    <t xml:space="preserve">  EAC</t>
  </si>
  <si>
    <t>Tariff Identifier Code:</t>
  </si>
  <si>
    <t>Home Address: Resident for Minimum Of 3 Years</t>
  </si>
  <si>
    <t>Estimate Contract TPI Commission:</t>
  </si>
  <si>
    <t>Estimate Total Contract 3rd Party Charges:</t>
  </si>
  <si>
    <t>Previous Home Address (If applicable):</t>
  </si>
  <si>
    <t>Registered Charity:</t>
  </si>
  <si>
    <t>Y/N</t>
  </si>
  <si>
    <t xml:space="preserve">   Climate Change Agreement:</t>
  </si>
  <si>
    <t>Sale Type:</t>
  </si>
  <si>
    <t>Acquisition</t>
  </si>
  <si>
    <t xml:space="preserve">   Renewal</t>
  </si>
  <si>
    <t>Additional Site/s Attached:</t>
  </si>
  <si>
    <t>Proposed Gas Supply Start Date:</t>
  </si>
  <si>
    <t>DD/MM/YYYY</t>
  </si>
  <si>
    <t>Proposed Electric Supply Start Date:</t>
  </si>
  <si>
    <t>Current Contract End Gas:</t>
  </si>
  <si>
    <t>Current Contract End Elec:</t>
  </si>
  <si>
    <t>Payment Details</t>
  </si>
  <si>
    <t>Billing</t>
  </si>
  <si>
    <t>Email Only:</t>
  </si>
  <si>
    <t xml:space="preserve">   Last Name:</t>
  </si>
  <si>
    <t>Your Privacy</t>
  </si>
  <si>
    <t xml:space="preserve">   Contact Email:</t>
  </si>
  <si>
    <t>By Mail</t>
  </si>
  <si>
    <t xml:space="preserve">   Telephone</t>
  </si>
  <si>
    <t xml:space="preserve">   SMS</t>
  </si>
  <si>
    <t xml:space="preserve">   Email</t>
  </si>
  <si>
    <t>Direct Sales Cost and Margin</t>
  </si>
  <si>
    <t>Contract Type</t>
  </si>
  <si>
    <t>Dyce Margin - Mid Band</t>
  </si>
  <si>
    <t>Total Dyce Charge</t>
  </si>
  <si>
    <t>Weighting &amp; Uplifts</t>
  </si>
  <si>
    <t>Type</t>
  </si>
  <si>
    <t>ContractDuration</t>
  </si>
  <si>
    <t>AQ Min</t>
  </si>
  <si>
    <t>AQ Max</t>
  </si>
  <si>
    <t>Consumption Mid Band</t>
  </si>
  <si>
    <t>Dyce Costs</t>
  </si>
  <si>
    <t>Exc. Service Charge</t>
  </si>
  <si>
    <t>Inc.  2% Service Charge</t>
  </si>
  <si>
    <t>S/C Weighted Percentage</t>
  </si>
  <si>
    <t>U/R Weighted Percentage</t>
  </si>
  <si>
    <t>S/C Uplift</t>
  </si>
  <si>
    <t>U/R Uplift</t>
  </si>
  <si>
    <t>HELPER</t>
  </si>
  <si>
    <t>12 Month</t>
  </si>
  <si>
    <t>24 Month</t>
  </si>
  <si>
    <t>36 Month</t>
  </si>
  <si>
    <t>Renewal</t>
  </si>
  <si>
    <t>EAC Min</t>
  </si>
  <si>
    <t>EAC Max</t>
  </si>
  <si>
    <t>Front Page</t>
  </si>
  <si>
    <r>
      <rPr>
        <b/>
        <sz val="15"/>
        <color theme="0"/>
        <rFont val="Montserrat"/>
      </rPr>
      <t>Business Energy Contract Acceptance Additional Gas Sites</t>
    </r>
    <r>
      <rPr>
        <b/>
        <sz val="12"/>
        <color theme="0"/>
        <rFont val="Montserrat"/>
      </rPr>
      <t xml:space="preserve">
</t>
    </r>
  </si>
  <si>
    <t>Additional Gas Sites</t>
  </si>
  <si>
    <t>Building Name</t>
  </si>
  <si>
    <t>Building No.</t>
  </si>
  <si>
    <t>Address 1</t>
  </si>
  <si>
    <t>Town</t>
  </si>
  <si>
    <t>City</t>
  </si>
  <si>
    <t>Postcode</t>
  </si>
  <si>
    <t>MPR No.</t>
  </si>
  <si>
    <t>Estimated AQ (kWh)</t>
  </si>
  <si>
    <t>Standing Charge (p/day)</t>
  </si>
  <si>
    <t>Unit Rate (p/kWh)</t>
  </si>
  <si>
    <t>Contract length (Months)</t>
  </si>
  <si>
    <t>Proposed Supply Start Date DD.MM.YYYY</t>
  </si>
  <si>
    <t>Current Contract End Date DD.MM.YYYY</t>
  </si>
  <si>
    <t>Registered Charity (Y/N)</t>
  </si>
  <si>
    <t xml:space="preserve"> Climate Change Agreement (Y/N)</t>
  </si>
  <si>
    <t>Bank Account Name</t>
  </si>
  <si>
    <t>Sort Code</t>
  </si>
  <si>
    <t>Account Number</t>
  </si>
  <si>
    <t>Acquisition (Y/N)</t>
  </si>
  <si>
    <t>Renewal (Y/N)</t>
  </si>
  <si>
    <t xml:space="preserve">   Print Name:</t>
  </si>
  <si>
    <t xml:space="preserve">  Job Title:</t>
  </si>
  <si>
    <t xml:space="preserve">           Date:</t>
  </si>
  <si>
    <t xml:space="preserve">   Signature:</t>
  </si>
  <si>
    <t>Business Energy Contract Acceptance</t>
  </si>
  <si>
    <t>Additional Electricity Sites</t>
  </si>
  <si>
    <t>Top Line</t>
  </si>
  <si>
    <t>MPAN</t>
  </si>
  <si>
    <t>EAC (kWh)</t>
  </si>
  <si>
    <t>Single Unit Rate 
(p/kWh)</t>
  </si>
  <si>
    <t>Day Unit Rate 
(p/kWh)</t>
  </si>
  <si>
    <t>Night Unit Rate 
(p/kWh)</t>
  </si>
  <si>
    <t>Evening/Weekend Unit Rate 
(p/kWh)</t>
  </si>
  <si>
    <r>
      <rPr>
        <b/>
        <sz val="15"/>
        <color theme="0"/>
        <rFont val="Montserrat"/>
      </rPr>
      <t>Principal Contract Terms</t>
    </r>
    <r>
      <rPr>
        <b/>
        <sz val="12"/>
        <color theme="0"/>
        <rFont val="Montserrat"/>
      </rPr>
      <t xml:space="preserve">
</t>
    </r>
  </si>
  <si>
    <t>Terms &amp; Conditions Received</t>
  </si>
  <si>
    <t>Signature:</t>
  </si>
  <si>
    <t>Print Name:</t>
  </si>
  <si>
    <t>Job Title:</t>
  </si>
  <si>
    <t>Date:</t>
  </si>
  <si>
    <t>Customer Name or Company Name</t>
  </si>
  <si>
    <t>Service User Number</t>
  </si>
  <si>
    <t>Name(s) of account holder(s)</t>
  </si>
  <si>
    <t>Reference</t>
  </si>
  <si>
    <t>Bank/Building Society account number</t>
  </si>
  <si>
    <t>Instructions to you Bank or Building Society</t>
  </si>
  <si>
    <t>Branch sort code</t>
  </si>
  <si>
    <t>Name and full postal address of</t>
  </si>
  <si>
    <t>Signature(s)</t>
  </si>
  <si>
    <t>Bank/Building Society</t>
  </si>
  <si>
    <t>Date</t>
  </si>
  <si>
    <t>Banks and building societies may not accept Direct Debit instructions for some types of account</t>
  </si>
  <si>
    <t>The Direct Debit Guarantee</t>
  </si>
  <si>
    <t>TPI S/C Uplift:</t>
  </si>
  <si>
    <t>TPI Unit Rate Uplift: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</si>
</sst>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
    <numFmt numFmtId="165" formatCode="[&lt;1]&quot;&quot;;dd/mm/yyyy"/>
    <numFmt numFmtId="166" formatCode="0.000;;;@"/>
    <numFmt numFmtId="167" formatCode="00000\ 000000;;;@"/>
    <numFmt numFmtId="168" formatCode="00000000;;;@"/>
    <numFmt numFmtId="169" formatCode="0000000000;;;@"/>
    <numFmt numFmtId="170" formatCode="00;;;@"/>
    <numFmt numFmtId="171" formatCode="000;;;@"/>
    <numFmt numFmtId="172" formatCode="00\-00\-00;;;@"/>
    <numFmt numFmtId="173" formatCode="00\-00\-00"/>
    <numFmt numFmtId="174" formatCode="[&lt;1]&quot;&quot;;dd\.mm\.yyyy"/>
    <numFmt numFmtId="175" formatCode="General;;;@"/>
    <numFmt numFmtId="176" formatCode="0.000"/>
    <numFmt numFmtId="177" formatCode="00000000000;;;@"/>
    <numFmt numFmtId="178" formatCode="&quot;£&quot;#,##0.00"/>
    <numFmt numFmtId="179" formatCode="0.0"/>
    <numFmt numFmtId="180" formatCode="0.00;;;@"/>
    <numFmt numFmtId="181" formatCode="dd\.mm\.yyyy"/>
    <numFmt numFmtId="182" formatCode="&quot;£&quot;#,##0"/>
  </numFmts>
  <fonts count="4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alibri"/>
      <family val="2"/>
      <scheme val="minor"/>
    </font>
    <font>
      <u/>
      <sz val="11"/>
      <color theme="10"/>
      <name val="Calibri"/>
      <family val="2"/>
      <scheme val="minor"/>
    </font>
    <font>
      <b/>
      <sz val="12"/>
      <color theme="0"/>
      <name val="Montserrat"/>
    </font>
    <font>
      <b/>
      <sz val="15"/>
      <color theme="0"/>
      <name val="Montserrat"/>
    </font>
    <font>
      <b/>
      <sz val="8"/>
      <color theme="0"/>
      <name val="Montserrat"/>
    </font>
    <font>
      <b/>
      <sz val="7.8"/>
      <color theme="0"/>
      <name val="Montserrat"/>
    </font>
    <font>
      <sz val="12"/>
      <color rgb="FF0F2A34"/>
      <name val="Montserrat"/>
    </font>
    <font>
      <b/>
      <sz val="12"/>
      <color rgb="FF0F2A34"/>
      <name val="Montserrat"/>
    </font>
    <font>
      <b/>
      <sz val="8"/>
      <color rgb="FF0F2A34"/>
      <name val="Montserrat"/>
    </font>
    <font>
      <sz val="8"/>
      <color rgb="FF0F2A34"/>
      <name val="Montserrat"/>
    </font>
    <font>
      <b/>
      <sz val="18"/>
      <color rgb="FF0F2A34"/>
      <name val="Montserrat"/>
    </font>
    <font>
      <sz val="6"/>
      <color rgb="FF0F2A34"/>
      <name val="Montserrat"/>
    </font>
    <font>
      <b/>
      <u/>
      <sz val="8"/>
      <color rgb="FF0F2A34"/>
      <name val="Montserrat"/>
    </font>
    <font>
      <b/>
      <sz val="7"/>
      <color rgb="FF0F2A34"/>
      <name val="Montserrat"/>
    </font>
    <font>
      <sz val="6.5"/>
      <color rgb="FF0F2A34"/>
      <name val="Montserrat"/>
    </font>
    <font>
      <sz val="5"/>
      <color rgb="FF0F2A34"/>
      <name val="Montserrat"/>
    </font>
    <font>
      <i/>
      <sz val="6.5"/>
      <color rgb="FF0F2A34"/>
      <name val="Montserrat"/>
    </font>
    <font>
      <b/>
      <i/>
      <sz val="8"/>
      <color rgb="FF0F2A34"/>
      <name val="Montserrat"/>
    </font>
    <font>
      <sz val="10"/>
      <color rgb="FF0F2A34"/>
      <name val="Montserrat"/>
    </font>
    <font>
      <sz val="12"/>
      <color theme="1"/>
      <name val="Montserrat"/>
    </font>
    <font>
      <sz val="12"/>
      <color theme="0"/>
      <name val="Montserrat"/>
    </font>
    <font>
      <sz val="8"/>
      <color theme="1"/>
      <name val="Montserrat"/>
    </font>
    <font>
      <sz val="5"/>
      <name val="Arial"/>
      <family val="2"/>
    </font>
    <font>
      <b/>
      <sz val="6"/>
      <color rgb="FF0F2A34"/>
      <name val="Montserrat"/>
    </font>
    <font>
      <sz val="12"/>
      <name val="Montserrat"/>
    </font>
    <font>
      <sz val="10"/>
      <name val="Montserrat"/>
    </font>
    <font>
      <b/>
      <sz val="10"/>
      <name val="Montserrat"/>
    </font>
    <font>
      <sz val="10"/>
      <color theme="0"/>
      <name val="Montserrat"/>
    </font>
    <font>
      <sz val="10"/>
      <color theme="1"/>
      <name val="Montserrat"/>
    </font>
    <font>
      <b/>
      <sz val="10"/>
      <color theme="0"/>
      <name val="Montserrat"/>
    </font>
    <font>
      <sz val="10"/>
      <color theme="1"/>
      <name val="Calibri"/>
      <family val="2"/>
      <scheme val="minor"/>
    </font>
    <font>
      <b/>
      <sz val="10"/>
      <color rgb="FF0F2A34"/>
      <name val="Montserrat"/>
    </font>
    <font>
      <b/>
      <sz val="8"/>
      <color rgb="FFFF0000"/>
      <name val="Montserrat"/>
    </font>
    <font>
      <sz val="12"/>
      <color rgb="FFFF0000"/>
      <name val="Montserrat"/>
    </font>
    <font>
      <sz val="8"/>
      <color rgb="FFFF0000"/>
      <name val="Montserrat"/>
    </font>
    <font>
      <b/>
      <sz val="16"/>
      <color rgb="FF0F2A34"/>
      <name val="Montserrat"/>
    </font>
    <font>
      <sz val="8"/>
      <name val="Montserrat"/>
    </font>
  </fonts>
  <fills count="7">
    <fill>
      <patternFill patternType="none"/>
    </fill>
    <fill>
      <patternFill patternType="gray125"/>
    </fill>
    <fill>
      <patternFill patternType="solid">
        <fgColor theme="0"/>
        <bgColor indexed="64"/>
      </patternFill>
    </fill>
    <fill>
      <patternFill patternType="solid">
        <fgColor rgb="FF102A34"/>
        <bgColor indexed="64"/>
      </patternFill>
    </fill>
    <fill>
      <patternFill patternType="solid">
        <fgColor rgb="FF0F2A34"/>
        <bgColor indexed="64"/>
      </patternFill>
    </fill>
    <fill>
      <patternFill patternType="solid">
        <fgColor theme="0" tint="-0.14999847407452621"/>
        <bgColor indexed="64"/>
      </patternFill>
    </fill>
    <fill>
      <patternFill patternType="solid">
        <fgColor rgb="FFDE00B9"/>
        <bgColor indexed="64"/>
      </patternFill>
    </fill>
  </fills>
  <borders count="45">
    <border>
      <left/>
      <right/>
      <top/>
      <bottom/>
      <diagonal/>
    </border>
    <border>
      <left style="medium">
        <color rgb="FFAD3597"/>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style="thin">
        <color rgb="FF0F2A34"/>
      </left>
      <right style="thin">
        <color rgb="FF0F2A34"/>
      </right>
      <top style="thin">
        <color rgb="FF0F2A34"/>
      </top>
      <bottom style="thin">
        <color rgb="FF0F2A34"/>
      </bottom>
      <diagonal/>
    </border>
    <border>
      <left style="medium">
        <color rgb="FF0F2A34"/>
      </left>
      <right style="medium">
        <color rgb="FFDE00B9"/>
      </right>
      <top style="medium">
        <color rgb="FF0F2A34"/>
      </top>
      <bottom style="medium">
        <color rgb="FF0F2A34"/>
      </bottom>
      <diagonal/>
    </border>
    <border>
      <left style="medium">
        <color rgb="FFDE00B9"/>
      </left>
      <right style="medium">
        <color rgb="FFDE00B9"/>
      </right>
      <top style="medium">
        <color rgb="FF0F2A34"/>
      </top>
      <bottom style="medium">
        <color rgb="FF0F2A34"/>
      </bottom>
      <diagonal/>
    </border>
    <border>
      <left style="medium">
        <color rgb="FFDE00B9"/>
      </left>
      <right style="medium">
        <color rgb="FF0F2A34"/>
      </right>
      <top style="medium">
        <color rgb="FF0F2A34"/>
      </top>
      <bottom style="medium">
        <color rgb="FF0F2A3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rgb="FFDE00B9"/>
      </right>
      <top style="medium">
        <color rgb="FF0F2A34"/>
      </top>
      <bottom style="medium">
        <color rgb="FF0F2A34"/>
      </bottom>
      <diagonal/>
    </border>
    <border>
      <left style="medium">
        <color rgb="FFDE00B9"/>
      </left>
      <right/>
      <top style="medium">
        <color rgb="FF0F2A34"/>
      </top>
      <bottom style="medium">
        <color rgb="FF0F2A34"/>
      </bottom>
      <diagonal/>
    </border>
    <border>
      <left style="thin">
        <color rgb="FF0F2A34"/>
      </left>
      <right/>
      <top style="thin">
        <color rgb="FF0F2A34"/>
      </top>
      <bottom style="thin">
        <color rgb="FF0F2A34"/>
      </bottom>
      <diagonal/>
    </border>
    <border>
      <left style="thin">
        <color indexed="64"/>
      </left>
      <right style="thin">
        <color indexed="64"/>
      </right>
      <top style="thin">
        <color indexed="64"/>
      </top>
      <bottom style="thin">
        <color indexed="64"/>
      </bottom>
      <diagonal/>
    </border>
    <border>
      <left style="thin">
        <color rgb="FF0F2A34"/>
      </left>
      <right style="thin">
        <color indexed="64"/>
      </right>
      <top style="thin">
        <color rgb="FF0F2A34"/>
      </top>
      <bottom style="thin">
        <color indexed="64"/>
      </bottom>
      <diagonal/>
    </border>
    <border>
      <left style="thin">
        <color indexed="64"/>
      </left>
      <right style="thin">
        <color rgb="FF0F2A34"/>
      </right>
      <top style="thin">
        <color rgb="FF0F2A34"/>
      </top>
      <bottom style="thin">
        <color rgb="FF0F2A34"/>
      </bottom>
      <diagonal/>
    </border>
    <border>
      <left style="thin">
        <color indexed="64"/>
      </left>
      <right style="thin">
        <color rgb="FF0F2A34"/>
      </right>
      <top style="thin">
        <color rgb="FF0F2A34"/>
      </top>
      <bottom/>
      <diagonal/>
    </border>
    <border>
      <left style="thin">
        <color rgb="FF0F2A34"/>
      </left>
      <right style="thin">
        <color indexed="64"/>
      </right>
      <top style="thin">
        <color rgb="FF0F2A34"/>
      </top>
      <bottom style="thin">
        <color rgb="FF0F2A34"/>
      </bottom>
      <diagonal/>
    </border>
    <border>
      <left style="thin">
        <color indexed="64"/>
      </left>
      <right/>
      <top style="thin">
        <color rgb="FF0F2A34"/>
      </top>
      <bottom style="thin">
        <color rgb="FF0F2A34"/>
      </bottom>
      <diagonal/>
    </border>
    <border>
      <left style="medium">
        <color rgb="FFDE00B9"/>
      </left>
      <right style="medium">
        <color rgb="FFDE00B9"/>
      </right>
      <top style="medium">
        <color rgb="FFDE00B9"/>
      </top>
      <bottom style="medium">
        <color rgb="FFDE00B9"/>
      </bottom>
      <diagonal/>
    </border>
    <border>
      <left style="medium">
        <color rgb="FFDE00B9"/>
      </left>
      <right/>
      <top style="medium">
        <color rgb="FFDE00B9"/>
      </top>
      <bottom style="medium">
        <color rgb="FFDE00B9"/>
      </bottom>
      <diagonal/>
    </border>
    <border>
      <left/>
      <right/>
      <top style="medium">
        <color rgb="FFDE00B9"/>
      </top>
      <bottom style="medium">
        <color rgb="FFDE00B9"/>
      </bottom>
      <diagonal/>
    </border>
    <border>
      <left/>
      <right style="medium">
        <color rgb="FFDE00B9"/>
      </right>
      <top style="medium">
        <color rgb="FFDE00B9"/>
      </top>
      <bottom style="medium">
        <color rgb="FFDE00B9"/>
      </bottom>
      <diagonal/>
    </border>
    <border>
      <left style="medium">
        <color rgb="FFDE00B9"/>
      </left>
      <right/>
      <top style="medium">
        <color rgb="FFDE00B9"/>
      </top>
      <bottom/>
      <diagonal/>
    </border>
    <border>
      <left/>
      <right/>
      <top style="medium">
        <color rgb="FFDE00B9"/>
      </top>
      <bottom/>
      <diagonal/>
    </border>
    <border>
      <left/>
      <right style="medium">
        <color rgb="FFDE00B9"/>
      </right>
      <top style="medium">
        <color rgb="FFDE00B9"/>
      </top>
      <bottom/>
      <diagonal/>
    </border>
    <border>
      <left style="medium">
        <color rgb="FFDE00B9"/>
      </left>
      <right/>
      <top/>
      <bottom/>
      <diagonal/>
    </border>
    <border>
      <left/>
      <right style="medium">
        <color rgb="FFDE00B9"/>
      </right>
      <top/>
      <bottom/>
      <diagonal/>
    </border>
    <border>
      <left style="medium">
        <color rgb="FFDE00B9"/>
      </left>
      <right/>
      <top/>
      <bottom style="medium">
        <color rgb="FFDE00B9"/>
      </bottom>
      <diagonal/>
    </border>
    <border>
      <left/>
      <right/>
      <top/>
      <bottom style="medium">
        <color rgb="FFDE00B9"/>
      </bottom>
      <diagonal/>
    </border>
    <border>
      <left/>
      <right style="medium">
        <color rgb="FFDE00B9"/>
      </right>
      <top/>
      <bottom style="medium">
        <color rgb="FFDE00B9"/>
      </bottom>
      <diagonal/>
    </border>
  </borders>
  <cellStyleXfs count="16">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5" fillId="0" borderId="0"/>
    <xf numFmtId="43" fontId="5" fillId="0" borderId="0" applyFont="0" applyFill="0" applyBorder="0" applyAlignment="0" applyProtection="0"/>
    <xf numFmtId="0" fontId="9"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10" fillId="0" borderId="0" applyNumberFormat="0" applyFill="0" applyBorder="0" applyAlignment="0" applyProtection="0"/>
    <xf numFmtId="0" fontId="2" fillId="0" borderId="0"/>
    <xf numFmtId="0" fontId="1" fillId="0" borderId="0"/>
  </cellStyleXfs>
  <cellXfs count="386">
    <xf numFmtId="0" fontId="0" fillId="0" borderId="0" xfId="0"/>
    <xf numFmtId="0" fontId="15" fillId="2" borderId="0" xfId="0" applyFont="1" applyFill="1" applyAlignment="1">
      <alignment vertical="center"/>
    </xf>
    <xf numFmtId="0" fontId="15" fillId="2" borderId="4" xfId="0" applyFont="1" applyFill="1" applyBorder="1" applyAlignment="1">
      <alignment vertical="center"/>
    </xf>
    <xf numFmtId="0" fontId="15" fillId="2" borderId="2" xfId="0" applyFont="1" applyFill="1" applyBorder="1" applyAlignment="1">
      <alignment vertical="center"/>
    </xf>
    <xf numFmtId="0" fontId="18" fillId="2"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horizontal="center" vertical="center"/>
    </xf>
    <xf numFmtId="0" fontId="18" fillId="2" borderId="2" xfId="0" applyFont="1" applyFill="1" applyBorder="1" applyAlignment="1">
      <alignment vertical="center"/>
    </xf>
    <xf numFmtId="164" fontId="18" fillId="2" borderId="2" xfId="0" applyNumberFormat="1" applyFont="1" applyFill="1" applyBorder="1" applyAlignment="1">
      <alignment horizontal="center" vertical="center"/>
    </xf>
    <xf numFmtId="164" fontId="18" fillId="2" borderId="0" xfId="0" applyNumberFormat="1" applyFont="1" applyFill="1" applyAlignment="1">
      <alignment vertical="center"/>
    </xf>
    <xf numFmtId="169" fontId="18" fillId="2" borderId="0" xfId="0" applyNumberFormat="1" applyFont="1" applyFill="1" applyAlignment="1">
      <alignment vertical="center"/>
    </xf>
    <xf numFmtId="0" fontId="18" fillId="2" borderId="0" xfId="0" applyFont="1" applyFill="1" applyAlignment="1">
      <alignment horizontal="left" vertical="center"/>
    </xf>
    <xf numFmtId="170" fontId="18" fillId="2" borderId="0" xfId="0" applyNumberFormat="1" applyFont="1" applyFill="1" applyAlignment="1">
      <alignment horizontal="center" vertical="center"/>
    </xf>
    <xf numFmtId="171" fontId="18" fillId="2" borderId="0" xfId="0" applyNumberFormat="1" applyFont="1" applyFill="1" applyAlignment="1">
      <alignment horizontal="center" vertical="center"/>
    </xf>
    <xf numFmtId="0" fontId="16" fillId="2" borderId="0" xfId="0" applyFont="1" applyFill="1" applyAlignment="1">
      <alignment vertical="center"/>
    </xf>
    <xf numFmtId="170" fontId="18" fillId="2" borderId="0" xfId="0" applyNumberFormat="1" applyFont="1" applyFill="1" applyAlignment="1">
      <alignment vertical="center"/>
    </xf>
    <xf numFmtId="167" fontId="18" fillId="2" borderId="0" xfId="0" applyNumberFormat="1" applyFont="1" applyFill="1" applyAlignment="1">
      <alignment horizontal="center" vertical="center"/>
    </xf>
    <xf numFmtId="0" fontId="17" fillId="2" borderId="0" xfId="0" applyFont="1" applyFill="1" applyAlignment="1">
      <alignment horizontal="left" vertical="center"/>
    </xf>
    <xf numFmtId="166" fontId="18" fillId="2" borderId="0" xfId="0" applyNumberFormat="1" applyFont="1" applyFill="1" applyAlignment="1">
      <alignment vertical="center"/>
    </xf>
    <xf numFmtId="164" fontId="18" fillId="2" borderId="0" xfId="0" applyNumberFormat="1" applyFont="1" applyFill="1" applyAlignment="1">
      <alignment horizontal="left" vertical="center"/>
    </xf>
    <xf numFmtId="0" fontId="15" fillId="2" borderId="0" xfId="0" applyFont="1" applyFill="1" applyAlignment="1">
      <alignment horizontal="left" vertical="center"/>
    </xf>
    <xf numFmtId="0" fontId="20" fillId="2" borderId="0" xfId="0" applyFont="1" applyFill="1" applyAlignment="1">
      <alignment horizontal="left" vertical="center"/>
    </xf>
    <xf numFmtId="0" fontId="21" fillId="2" borderId="0" xfId="0" applyFont="1" applyFill="1" applyAlignment="1">
      <alignment vertical="center"/>
    </xf>
    <xf numFmtId="0" fontId="15" fillId="2" borderId="6" xfId="0" applyFont="1" applyFill="1" applyBorder="1" applyAlignment="1">
      <alignment vertical="center"/>
    </xf>
    <xf numFmtId="0" fontId="17" fillId="2" borderId="0" xfId="0" applyFont="1" applyFill="1" applyAlignment="1">
      <alignment vertical="center" wrapText="1"/>
    </xf>
    <xf numFmtId="0" fontId="18" fillId="2" borderId="0" xfId="0" applyFont="1" applyFill="1" applyAlignment="1">
      <alignment horizontal="center" vertical="center" wrapText="1"/>
    </xf>
    <xf numFmtId="175" fontId="15" fillId="2" borderId="0" xfId="0" applyNumberFormat="1" applyFont="1" applyFill="1" applyAlignment="1">
      <alignment vertical="center"/>
    </xf>
    <xf numFmtId="175" fontId="18" fillId="2" borderId="0" xfId="0" applyNumberFormat="1" applyFont="1" applyFill="1" applyAlignment="1">
      <alignment vertical="center"/>
    </xf>
    <xf numFmtId="0" fontId="15" fillId="2" borderId="0" xfId="0" applyFont="1" applyFill="1" applyAlignment="1">
      <alignment horizontal="center" vertical="center"/>
    </xf>
    <xf numFmtId="0" fontId="22" fillId="2" borderId="0" xfId="0" applyFont="1" applyFill="1" applyAlignment="1">
      <alignment vertical="center"/>
    </xf>
    <xf numFmtId="174" fontId="15" fillId="2" borderId="0" xfId="0" applyNumberFormat="1" applyFont="1" applyFill="1" applyAlignment="1">
      <alignment vertical="center"/>
    </xf>
    <xf numFmtId="165" fontId="18" fillId="2" borderId="0" xfId="0" applyNumberFormat="1" applyFont="1" applyFill="1" applyAlignment="1">
      <alignment horizontal="center" vertical="center"/>
    </xf>
    <xf numFmtId="174" fontId="18" fillId="2" borderId="0" xfId="0" applyNumberFormat="1" applyFont="1" applyFill="1" applyAlignment="1">
      <alignment horizontal="center" vertical="center"/>
    </xf>
    <xf numFmtId="0" fontId="23" fillId="2" borderId="0" xfId="0" applyFont="1" applyFill="1" applyAlignment="1">
      <alignment vertical="center"/>
    </xf>
    <xf numFmtId="0" fontId="24" fillId="2" borderId="0" xfId="0" applyFont="1" applyFill="1" applyAlignment="1">
      <alignment vertical="center"/>
    </xf>
    <xf numFmtId="0" fontId="23" fillId="2" borderId="2" xfId="0" applyFont="1" applyFill="1" applyBorder="1" applyAlignment="1">
      <alignment vertical="center"/>
    </xf>
    <xf numFmtId="0" fontId="25" fillId="2" borderId="0" xfId="0" applyFont="1" applyFill="1" applyAlignment="1">
      <alignment vertical="center"/>
    </xf>
    <xf numFmtId="0" fontId="23" fillId="2" borderId="0" xfId="0" applyFont="1" applyFill="1" applyAlignment="1">
      <alignment horizontal="center" vertical="center"/>
    </xf>
    <xf numFmtId="178" fontId="24" fillId="2" borderId="0" xfId="0" applyNumberFormat="1" applyFont="1" applyFill="1" applyAlignment="1">
      <alignment horizontal="left" vertical="top" wrapText="1"/>
    </xf>
    <xf numFmtId="175" fontId="18" fillId="2" borderId="0" xfId="0" quotePrefix="1" applyNumberFormat="1" applyFont="1" applyFill="1" applyAlignment="1">
      <alignment horizontal="center" vertical="center"/>
    </xf>
    <xf numFmtId="172" fontId="18" fillId="2" borderId="0" xfId="0" applyNumberFormat="1" applyFont="1" applyFill="1" applyAlignment="1">
      <alignment vertical="center"/>
    </xf>
    <xf numFmtId="168" fontId="18" fillId="2" borderId="0" xfId="0" applyNumberFormat="1" applyFont="1" applyFill="1" applyAlignment="1">
      <alignment vertical="center"/>
    </xf>
    <xf numFmtId="0" fontId="15" fillId="2" borderId="5" xfId="0" applyFont="1" applyFill="1" applyBorder="1" applyAlignment="1">
      <alignment vertical="center"/>
    </xf>
    <xf numFmtId="0" fontId="18" fillId="2" borderId="5" xfId="0" applyFont="1" applyFill="1" applyBorder="1" applyAlignment="1">
      <alignment vertical="center"/>
    </xf>
    <xf numFmtId="0" fontId="15" fillId="2" borderId="7" xfId="0" applyFont="1" applyFill="1" applyBorder="1" applyAlignment="1">
      <alignment vertical="center"/>
    </xf>
    <xf numFmtId="0" fontId="18" fillId="2" borderId="4" xfId="0" applyFont="1" applyFill="1" applyBorder="1" applyAlignment="1">
      <alignment vertical="center"/>
    </xf>
    <xf numFmtId="0" fontId="15" fillId="2" borderId="3" xfId="0" applyFont="1" applyFill="1" applyBorder="1" applyAlignment="1">
      <alignment vertical="center"/>
    </xf>
    <xf numFmtId="0" fontId="28" fillId="2" borderId="0" xfId="0" applyFont="1" applyFill="1"/>
    <xf numFmtId="0" fontId="29" fillId="2" borderId="0" xfId="0" applyFont="1" applyFill="1"/>
    <xf numFmtId="0" fontId="30" fillId="2" borderId="0" xfId="0" applyFont="1" applyFill="1"/>
    <xf numFmtId="0" fontId="30" fillId="2" borderId="0" xfId="0" applyFont="1" applyFill="1" applyAlignment="1">
      <alignment vertical="center"/>
    </xf>
    <xf numFmtId="164" fontId="30" fillId="2" borderId="0" xfId="0" applyNumberFormat="1" applyFont="1" applyFill="1" applyAlignment="1">
      <alignment horizontal="center" vertical="center"/>
    </xf>
    <xf numFmtId="169" fontId="30" fillId="2" borderId="0" xfId="0" applyNumberFormat="1" applyFont="1" applyFill="1" applyAlignment="1">
      <alignment horizontal="center" vertical="center"/>
    </xf>
    <xf numFmtId="166" fontId="30" fillId="2" borderId="0" xfId="0" applyNumberFormat="1" applyFont="1" applyFill="1" applyAlignment="1">
      <alignment horizontal="center" vertical="center"/>
    </xf>
    <xf numFmtId="174" fontId="30" fillId="2" borderId="0" xfId="0" applyNumberFormat="1" applyFont="1" applyFill="1" applyAlignment="1">
      <alignment horizontal="center" vertical="center"/>
    </xf>
    <xf numFmtId="165" fontId="30" fillId="2" borderId="0" xfId="0" applyNumberFormat="1" applyFont="1" applyFill="1" applyAlignment="1">
      <alignment horizontal="center" vertical="center"/>
    </xf>
    <xf numFmtId="0" fontId="30" fillId="2" borderId="0" xfId="0" applyFont="1" applyFill="1" applyAlignment="1">
      <alignment horizontal="center"/>
    </xf>
    <xf numFmtId="179" fontId="31" fillId="2" borderId="0" xfId="0" applyNumberFormat="1" applyFont="1" applyFill="1" applyAlignment="1">
      <alignment horizontal="left" vertical="top" wrapText="1"/>
    </xf>
    <xf numFmtId="0" fontId="32" fillId="2" borderId="0" xfId="0" applyFont="1" applyFill="1" applyAlignment="1">
      <alignment vertical="center"/>
    </xf>
    <xf numFmtId="175" fontId="18" fillId="2" borderId="0" xfId="0" quotePrefix="1" applyNumberFormat="1" applyFont="1" applyFill="1" applyAlignment="1" applyProtection="1">
      <alignment horizontal="center" vertical="center"/>
      <protection locked="0"/>
    </xf>
    <xf numFmtId="0" fontId="9" fillId="0" borderId="0" xfId="8"/>
    <xf numFmtId="0" fontId="9" fillId="2" borderId="0" xfId="8" applyFill="1"/>
    <xf numFmtId="0" fontId="13" fillId="2" borderId="0" xfId="0" applyFont="1" applyFill="1" applyAlignment="1">
      <alignment horizontal="center" vertical="center" wrapText="1"/>
    </xf>
    <xf numFmtId="0" fontId="13" fillId="2" borderId="0" xfId="0" applyFont="1" applyFill="1" applyAlignment="1">
      <alignment vertical="center"/>
    </xf>
    <xf numFmtId="0" fontId="11" fillId="2" borderId="0" xfId="0" applyFont="1" applyFill="1" applyAlignment="1">
      <alignment vertical="center" wrapText="1"/>
    </xf>
    <xf numFmtId="0" fontId="33" fillId="2" borderId="0" xfId="0" applyFont="1" applyFill="1"/>
    <xf numFmtId="0" fontId="34" fillId="2" borderId="0" xfId="0" applyFont="1" applyFill="1"/>
    <xf numFmtId="0" fontId="35" fillId="2" borderId="0" xfId="0" applyFont="1" applyFill="1" applyAlignment="1">
      <alignment vertical="center"/>
    </xf>
    <xf numFmtId="0" fontId="36" fillId="2" borderId="0" xfId="0" applyFont="1" applyFill="1"/>
    <xf numFmtId="0" fontId="37" fillId="2" borderId="0" xfId="0" applyFont="1" applyFill="1"/>
    <xf numFmtId="0" fontId="38" fillId="2" borderId="0" xfId="0" applyFont="1" applyFill="1" applyAlignment="1">
      <alignment vertical="center"/>
    </xf>
    <xf numFmtId="164" fontId="37" fillId="2" borderId="0" xfId="0" applyNumberFormat="1" applyFont="1" applyFill="1" applyAlignment="1" applyProtection="1">
      <alignment horizontal="center" vertical="center"/>
      <protection locked="0"/>
    </xf>
    <xf numFmtId="175" fontId="37" fillId="2" borderId="0" xfId="0" applyNumberFormat="1" applyFont="1" applyFill="1" applyAlignment="1" applyProtection="1">
      <alignment horizontal="center" vertical="center"/>
      <protection locked="0"/>
    </xf>
    <xf numFmtId="1" fontId="37" fillId="2" borderId="0" xfId="0" applyNumberFormat="1" applyFont="1" applyFill="1" applyAlignment="1" applyProtection="1">
      <alignment horizontal="center" vertical="center"/>
      <protection locked="0"/>
    </xf>
    <xf numFmtId="0" fontId="37" fillId="2" borderId="0" xfId="0" applyFont="1" applyFill="1" applyAlignment="1" applyProtection="1">
      <alignment horizontal="center" vertical="center"/>
      <protection locked="0"/>
    </xf>
    <xf numFmtId="172" fontId="37" fillId="2" borderId="0" xfId="0" applyNumberFormat="1" applyFont="1" applyFill="1" applyAlignment="1" applyProtection="1">
      <alignment horizontal="center" vertical="center"/>
      <protection locked="0"/>
    </xf>
    <xf numFmtId="168" fontId="37" fillId="2" borderId="0" xfId="0" applyNumberFormat="1" applyFont="1" applyFill="1" applyAlignment="1" applyProtection="1">
      <alignment horizontal="center" vertical="center"/>
      <protection locked="0"/>
    </xf>
    <xf numFmtId="0" fontId="27" fillId="2" borderId="0" xfId="8" applyFont="1" applyFill="1" applyAlignment="1">
      <alignment vertical="center"/>
    </xf>
    <xf numFmtId="164" fontId="27" fillId="2" borderId="0" xfId="8" applyNumberFormat="1" applyFont="1" applyFill="1" applyAlignment="1">
      <alignment horizontal="center" vertical="center"/>
    </xf>
    <xf numFmtId="0" fontId="39" fillId="2" borderId="0" xfId="8" applyFont="1" applyFill="1"/>
    <xf numFmtId="164" fontId="27" fillId="2" borderId="0" xfId="8" applyNumberFormat="1" applyFont="1" applyFill="1" applyAlignment="1">
      <alignment vertical="center"/>
    </xf>
    <xf numFmtId="0" fontId="42" fillId="2" borderId="0" xfId="0" applyFont="1" applyFill="1" applyAlignment="1">
      <alignment vertical="center"/>
    </xf>
    <xf numFmtId="0" fontId="43" fillId="2" borderId="0" xfId="0" applyFont="1" applyFill="1" applyAlignment="1">
      <alignment horizontal="center" vertical="center"/>
    </xf>
    <xf numFmtId="0" fontId="43" fillId="2" borderId="0" xfId="0" applyFont="1" applyFill="1" applyAlignment="1">
      <alignment vertical="center"/>
    </xf>
    <xf numFmtId="0" fontId="42" fillId="2" borderId="0" xfId="0" applyFont="1" applyFill="1" applyAlignment="1">
      <alignment horizontal="center" vertical="center"/>
    </xf>
    <xf numFmtId="0" fontId="43" fillId="2" borderId="0" xfId="0" applyFont="1" applyFill="1" applyAlignment="1">
      <alignment horizontal="left" vertical="center"/>
    </xf>
    <xf numFmtId="175" fontId="43" fillId="2" borderId="0" xfId="0" applyNumberFormat="1" applyFont="1" applyFill="1" applyAlignment="1">
      <alignment vertical="center"/>
    </xf>
    <xf numFmtId="175" fontId="43" fillId="2" borderId="0" xfId="0" applyNumberFormat="1" applyFont="1" applyFill="1" applyAlignment="1">
      <alignment horizontal="center" vertical="center"/>
    </xf>
    <xf numFmtId="175" fontId="42" fillId="2" borderId="0" xfId="0" applyNumberFormat="1" applyFont="1" applyFill="1" applyAlignment="1">
      <alignment vertical="center"/>
    </xf>
    <xf numFmtId="0" fontId="41" fillId="2" borderId="0" xfId="0" applyFont="1" applyFill="1" applyAlignment="1">
      <alignment vertical="center"/>
    </xf>
    <xf numFmtId="175" fontId="43" fillId="2" borderId="0" xfId="0" applyNumberFormat="1" applyFont="1" applyFill="1" applyAlignment="1" applyProtection="1">
      <alignment vertical="center"/>
      <protection locked="0"/>
    </xf>
    <xf numFmtId="0" fontId="18" fillId="2" borderId="0" xfId="0" applyFont="1" applyFill="1" applyAlignment="1" applyProtection="1">
      <alignment vertical="center"/>
      <protection locked="0"/>
    </xf>
    <xf numFmtId="0" fontId="26" fillId="2" borderId="0" xfId="0" applyFont="1" applyFill="1" applyAlignment="1">
      <alignment vertical="center"/>
    </xf>
    <xf numFmtId="0" fontId="24" fillId="2" borderId="0" xfId="0" applyFont="1" applyFill="1" applyAlignment="1">
      <alignment vertical="top" wrapText="1"/>
    </xf>
    <xf numFmtId="178" fontId="24" fillId="2" borderId="0" xfId="0" applyNumberFormat="1" applyFont="1" applyFill="1" applyAlignment="1">
      <alignment vertical="top" wrapText="1"/>
    </xf>
    <xf numFmtId="175"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vertical="center"/>
      <protection locked="0"/>
    </xf>
    <xf numFmtId="0" fontId="14" fillId="2" borderId="0" xfId="0" applyFont="1" applyFill="1" applyAlignment="1">
      <alignment vertical="center" wrapText="1"/>
    </xf>
    <xf numFmtId="175" fontId="15" fillId="2" borderId="0" xfId="0" applyNumberFormat="1" applyFont="1" applyFill="1" applyAlignment="1">
      <alignment horizontal="center" vertical="center"/>
    </xf>
    <xf numFmtId="1"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horizontal="center" vertical="center"/>
      <protection locked="0"/>
    </xf>
    <xf numFmtId="181" fontId="18" fillId="2" borderId="0" xfId="0" applyNumberFormat="1" applyFont="1" applyFill="1" applyAlignment="1" applyProtection="1">
      <alignment horizontal="center" vertical="center"/>
      <protection locked="0"/>
    </xf>
    <xf numFmtId="0" fontId="44" fillId="2" borderId="0" xfId="8" applyFont="1" applyFill="1" applyAlignment="1">
      <alignment vertical="center"/>
    </xf>
    <xf numFmtId="0" fontId="27" fillId="2" borderId="19" xfId="8" applyFont="1" applyFill="1" applyBorder="1" applyAlignment="1">
      <alignment vertical="center"/>
    </xf>
    <xf numFmtId="0" fontId="45" fillId="2" borderId="0" xfId="0" applyFont="1" applyFill="1" applyAlignment="1">
      <alignment vertical="center"/>
    </xf>
    <xf numFmtId="0" fontId="37" fillId="0" borderId="0" xfId="11" applyFont="1"/>
    <xf numFmtId="182" fontId="40" fillId="2" borderId="0" xfId="11" applyNumberFormat="1" applyFont="1" applyFill="1" applyAlignment="1">
      <alignment horizontal="center" vertical="top"/>
    </xf>
    <xf numFmtId="0" fontId="38" fillId="4" borderId="0" xfId="11" applyFont="1" applyFill="1" applyAlignment="1">
      <alignment horizontal="left"/>
    </xf>
    <xf numFmtId="0" fontId="38" fillId="4" borderId="0" xfId="11" applyFont="1" applyFill="1" applyAlignment="1">
      <alignment horizontal="center"/>
    </xf>
    <xf numFmtId="0" fontId="38" fillId="4" borderId="0" xfId="0" applyFont="1" applyFill="1" applyAlignment="1">
      <alignment horizontal="center"/>
    </xf>
    <xf numFmtId="182" fontId="38" fillId="4" borderId="0" xfId="11" applyNumberFormat="1" applyFont="1" applyFill="1" applyAlignment="1">
      <alignment horizontal="center" vertical="top"/>
    </xf>
    <xf numFmtId="14" fontId="38" fillId="4" borderId="0" xfId="15" applyNumberFormat="1" applyFont="1" applyFill="1" applyAlignment="1">
      <alignment horizontal="center" vertical="center"/>
    </xf>
    <xf numFmtId="0" fontId="37" fillId="5" borderId="0" xfId="11" applyFont="1" applyFill="1" applyAlignment="1">
      <alignment horizontal="left"/>
    </xf>
    <xf numFmtId="0" fontId="37" fillId="5" borderId="0" xfId="11" applyFont="1" applyFill="1" applyAlignment="1">
      <alignment horizontal="center"/>
    </xf>
    <xf numFmtId="0" fontId="34" fillId="5" borderId="0" xfId="11" applyFont="1" applyFill="1" applyAlignment="1">
      <alignment horizontal="center"/>
    </xf>
    <xf numFmtId="178" fontId="37" fillId="5" borderId="0" xfId="11" applyNumberFormat="1" applyFont="1" applyFill="1" applyAlignment="1">
      <alignment horizontal="center"/>
    </xf>
    <xf numFmtId="182" fontId="37" fillId="0" borderId="0" xfId="11" applyNumberFormat="1" applyFont="1" applyAlignment="1">
      <alignment horizontal="center"/>
    </xf>
    <xf numFmtId="178" fontId="34" fillId="5" borderId="0" xfId="11" applyNumberFormat="1" applyFont="1" applyFill="1" applyAlignment="1">
      <alignment horizontal="center"/>
    </xf>
    <xf numFmtId="10" fontId="37" fillId="0" borderId="0" xfId="11" applyNumberFormat="1" applyFont="1" applyAlignment="1">
      <alignment horizontal="center"/>
    </xf>
    <xf numFmtId="1" fontId="37" fillId="5" borderId="0" xfId="11" applyNumberFormat="1" applyFont="1" applyFill="1" applyAlignment="1">
      <alignment horizontal="center"/>
    </xf>
    <xf numFmtId="2" fontId="37" fillId="5" borderId="0" xfId="11" applyNumberFormat="1" applyFont="1" applyFill="1" applyAlignment="1">
      <alignment horizontal="center"/>
    </xf>
    <xf numFmtId="0" fontId="37" fillId="0" borderId="0" xfId="11" applyFont="1" applyAlignment="1">
      <alignment horizontal="left"/>
    </xf>
    <xf numFmtId="0" fontId="37" fillId="0" borderId="0" xfId="11" applyFont="1" applyAlignment="1">
      <alignment horizontal="center"/>
    </xf>
    <xf numFmtId="0" fontId="37" fillId="0" borderId="0" xfId="0" applyFont="1"/>
    <xf numFmtId="182" fontId="40" fillId="2" borderId="0" xfId="0" applyNumberFormat="1" applyFont="1" applyFill="1" applyAlignment="1">
      <alignment horizontal="center" vertical="top"/>
    </xf>
    <xf numFmtId="0" fontId="38" fillId="4" borderId="0" xfId="0" applyFont="1" applyFill="1" applyAlignment="1">
      <alignment horizontal="left"/>
    </xf>
    <xf numFmtId="0" fontId="38" fillId="4" borderId="0" xfId="15" applyFont="1" applyFill="1" applyAlignment="1">
      <alignment horizontal="center" vertical="center"/>
    </xf>
    <xf numFmtId="1" fontId="38" fillId="4" borderId="0" xfId="15" applyNumberFormat="1" applyFont="1" applyFill="1" applyAlignment="1">
      <alignment horizontal="center" vertical="center"/>
    </xf>
    <xf numFmtId="182" fontId="38" fillId="4" borderId="0" xfId="0" applyNumberFormat="1" applyFont="1" applyFill="1" applyAlignment="1">
      <alignment horizontal="center" vertical="top"/>
    </xf>
    <xf numFmtId="0" fontId="37" fillId="5" borderId="0" xfId="0" applyFont="1" applyFill="1" applyAlignment="1">
      <alignment horizontal="left"/>
    </xf>
    <xf numFmtId="0" fontId="37" fillId="5" borderId="0" xfId="0" applyFont="1" applyFill="1" applyAlignment="1">
      <alignment horizontal="center"/>
    </xf>
    <xf numFmtId="178" fontId="37" fillId="5" borderId="0" xfId="0" applyNumberFormat="1" applyFont="1" applyFill="1" applyAlignment="1">
      <alignment horizontal="center"/>
    </xf>
    <xf numFmtId="182" fontId="37" fillId="0" borderId="0" xfId="0" applyNumberFormat="1" applyFont="1" applyAlignment="1" applyProtection="1">
      <alignment horizontal="center"/>
      <protection locked="0"/>
    </xf>
    <xf numFmtId="178" fontId="34" fillId="5" borderId="0" xfId="0" applyNumberFormat="1" applyFont="1" applyFill="1" applyAlignment="1">
      <alignment horizontal="center"/>
    </xf>
    <xf numFmtId="10" fontId="37" fillId="0" borderId="0" xfId="0" applyNumberFormat="1" applyFont="1" applyAlignment="1" applyProtection="1">
      <alignment horizontal="center"/>
      <protection locked="0"/>
    </xf>
    <xf numFmtId="1" fontId="37" fillId="5" borderId="0" xfId="0" applyNumberFormat="1" applyFont="1" applyFill="1" applyAlignment="1">
      <alignment horizontal="center"/>
    </xf>
    <xf numFmtId="2" fontId="37" fillId="5" borderId="0" xfId="0" applyNumberFormat="1" applyFont="1" applyFill="1" applyAlignment="1">
      <alignment horizontal="center"/>
    </xf>
    <xf numFmtId="0" fontId="37" fillId="0" borderId="0" xfId="0" applyFont="1" applyAlignment="1">
      <alignment horizontal="left"/>
    </xf>
    <xf numFmtId="0" fontId="37" fillId="0" borderId="0" xfId="0" applyFont="1" applyAlignment="1">
      <alignment horizontal="center"/>
    </xf>
    <xf numFmtId="182" fontId="37" fillId="0" borderId="0" xfId="0" applyNumberFormat="1" applyFont="1" applyAlignment="1">
      <alignment horizontal="center"/>
    </xf>
    <xf numFmtId="0" fontId="13" fillId="4" borderId="29" xfId="0" applyFont="1" applyFill="1" applyBorder="1" applyAlignment="1">
      <alignment horizontal="center" vertical="center" wrapText="1"/>
    </xf>
    <xf numFmtId="175" fontId="30" fillId="2" borderId="0" xfId="0" applyNumberFormat="1" applyFont="1" applyFill="1" applyAlignment="1">
      <alignment horizontal="center" vertical="center"/>
    </xf>
    <xf numFmtId="178" fontId="30" fillId="2" borderId="12" xfId="0" applyNumberFormat="1" applyFont="1" applyFill="1" applyBorder="1" applyAlignment="1">
      <alignment horizontal="center" vertical="center"/>
    </xf>
    <xf numFmtId="0" fontId="30" fillId="2" borderId="0" xfId="0" applyFont="1" applyFill="1" applyAlignment="1">
      <alignment horizontal="left" vertical="center"/>
    </xf>
    <xf numFmtId="174" fontId="30" fillId="2" borderId="0" xfId="0" applyNumberFormat="1" applyFont="1" applyFill="1" applyAlignment="1">
      <alignment horizontal="left" vertical="center"/>
    </xf>
    <xf numFmtId="178" fontId="30" fillId="2" borderId="32" xfId="0" applyNumberFormat="1" applyFont="1" applyFill="1" applyBorder="1" applyAlignment="1">
      <alignment horizontal="center" vertical="center"/>
    </xf>
    <xf numFmtId="0" fontId="13" fillId="4" borderId="30" xfId="0" applyFont="1" applyFill="1" applyBorder="1" applyAlignment="1">
      <alignment horizontal="center" vertical="center" wrapText="1"/>
    </xf>
    <xf numFmtId="178" fontId="45" fillId="2" borderId="27" xfId="0" applyNumberFormat="1" applyFont="1" applyFill="1" applyBorder="1" applyAlignment="1">
      <alignment horizontal="center" vertical="center"/>
    </xf>
    <xf numFmtId="178" fontId="30" fillId="2" borderId="29" xfId="0" applyNumberFormat="1" applyFont="1" applyFill="1" applyBorder="1" applyAlignment="1">
      <alignment horizontal="center" vertical="center"/>
    </xf>
    <xf numFmtId="0" fontId="28" fillId="2" borderId="0" xfId="0" applyFont="1" applyFill="1" applyAlignment="1">
      <alignment horizontal="center" vertical="center"/>
    </xf>
    <xf numFmtId="182" fontId="28" fillId="2" borderId="0" xfId="0" applyNumberFormat="1" applyFont="1" applyFill="1"/>
    <xf numFmtId="0" fontId="12" fillId="2" borderId="0" xfId="0" applyFont="1" applyFill="1" applyAlignment="1">
      <alignment vertical="center" wrapText="1"/>
    </xf>
    <xf numFmtId="182" fontId="11" fillId="2" borderId="0" xfId="0" applyNumberFormat="1" applyFont="1" applyFill="1" applyAlignment="1">
      <alignment vertical="center" wrapText="1"/>
    </xf>
    <xf numFmtId="182" fontId="13" fillId="2" borderId="0" xfId="0" applyNumberFormat="1" applyFont="1" applyFill="1" applyAlignment="1">
      <alignment vertical="center"/>
    </xf>
    <xf numFmtId="182" fontId="30" fillId="2" borderId="0" xfId="0" applyNumberFormat="1" applyFont="1" applyFill="1" applyAlignment="1">
      <alignment vertical="center"/>
    </xf>
    <xf numFmtId="182" fontId="13" fillId="4" borderId="29" xfId="0" applyNumberFormat="1" applyFont="1" applyFill="1" applyBorder="1" applyAlignment="1">
      <alignment horizontal="center" vertical="center" wrapText="1"/>
    </xf>
    <xf numFmtId="172" fontId="30" fillId="2" borderId="0" xfId="0" applyNumberFormat="1" applyFont="1" applyFill="1" applyAlignment="1">
      <alignment horizontal="center" vertical="center"/>
    </xf>
    <xf numFmtId="168" fontId="30" fillId="2" borderId="0" xfId="0" applyNumberFormat="1" applyFont="1" applyFill="1" applyAlignment="1">
      <alignment horizontal="center" vertical="center"/>
    </xf>
    <xf numFmtId="182" fontId="30" fillId="2" borderId="0" xfId="0" applyNumberFormat="1" applyFont="1" applyFill="1"/>
    <xf numFmtId="178" fontId="45" fillId="2" borderId="27" xfId="0" applyNumberFormat="1" applyFont="1" applyFill="1" applyBorder="1" applyAlignment="1">
      <alignment horizontal="center" vertical="center" wrapText="1"/>
    </xf>
    <xf numFmtId="182" fontId="13" fillId="4" borderId="30" xfId="0" applyNumberFormat="1" applyFont="1" applyFill="1" applyBorder="1" applyAlignment="1">
      <alignment horizontal="center" vertical="center" wrapText="1"/>
    </xf>
    <xf numFmtId="175" fontId="18" fillId="2" borderId="0" xfId="0" applyNumberFormat="1" applyFont="1" applyFill="1" applyAlignment="1" applyProtection="1">
      <alignment horizontal="center" vertical="center"/>
      <protection locked="0"/>
    </xf>
    <xf numFmtId="164" fontId="18" fillId="2" borderId="0" xfId="0" applyNumberFormat="1" applyFont="1" applyFill="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0" fontId="18" fillId="2" borderId="0" xfId="0" applyFont="1" applyFill="1" applyAlignment="1">
      <alignment horizontal="center" vertical="center"/>
    </xf>
    <xf numFmtId="175" fontId="18" fillId="2" borderId="0" xfId="0" applyNumberFormat="1" applyFont="1" applyFill="1" applyAlignment="1">
      <alignment horizontal="center" vertical="center"/>
    </xf>
    <xf numFmtId="0" fontId="22" fillId="2" borderId="0" xfId="0" applyFont="1" applyFill="1" applyAlignment="1">
      <alignment horizontal="left" vertical="center" wrapText="1"/>
    </xf>
    <xf numFmtId="164" fontId="18" fillId="2" borderId="0" xfId="0" applyNumberFormat="1" applyFont="1" applyFill="1" applyAlignment="1">
      <alignment horizontal="center" vertical="center"/>
    </xf>
    <xf numFmtId="0" fontId="30" fillId="2" borderId="0" xfId="0" applyFont="1" applyFill="1" applyAlignment="1">
      <alignment horizontal="center" vertical="center"/>
    </xf>
    <xf numFmtId="178" fontId="45" fillId="2" borderId="21" xfId="0" applyNumberFormat="1" applyFont="1" applyFill="1" applyBorder="1" applyAlignment="1">
      <alignment horizontal="center" vertical="center"/>
    </xf>
    <xf numFmtId="178" fontId="45" fillId="2" borderId="12" xfId="0" applyNumberFormat="1" applyFont="1" applyFill="1" applyBorder="1" applyAlignment="1">
      <alignment horizontal="center" vertical="center"/>
    </xf>
    <xf numFmtId="0" fontId="23" fillId="2" borderId="4" xfId="0" applyFont="1" applyFill="1" applyBorder="1" applyAlignment="1">
      <alignment vertical="center"/>
    </xf>
    <xf numFmtId="164" fontId="30" fillId="2" borderId="8" xfId="0" applyNumberFormat="1" applyFont="1" applyFill="1" applyBorder="1" applyAlignment="1" applyProtection="1">
      <alignment horizontal="center" vertical="center"/>
      <protection locked="0"/>
    </xf>
    <xf numFmtId="175" fontId="30" fillId="2" borderId="8" xfId="0" applyNumberFormat="1" applyFont="1" applyFill="1" applyBorder="1" applyAlignment="1" applyProtection="1">
      <alignment horizontal="center" vertical="center"/>
      <protection locked="0"/>
    </xf>
    <xf numFmtId="1" fontId="30" fillId="2" borderId="8" xfId="0" applyNumberFormat="1" applyFont="1" applyFill="1" applyBorder="1" applyAlignment="1" applyProtection="1">
      <alignment horizontal="center" vertical="center"/>
      <protection locked="0"/>
    </xf>
    <xf numFmtId="180" fontId="30" fillId="2" borderId="8" xfId="0" applyNumberFormat="1" applyFont="1" applyFill="1" applyBorder="1" applyAlignment="1" applyProtection="1">
      <alignment horizontal="center" vertical="center"/>
      <protection locked="0"/>
    </xf>
    <xf numFmtId="166" fontId="30" fillId="2" borderId="8" xfId="0" applyNumberFormat="1" applyFont="1" applyFill="1" applyBorder="1" applyAlignment="1" applyProtection="1">
      <alignment horizontal="center" vertical="center"/>
      <protection locked="0"/>
    </xf>
    <xf numFmtId="170" fontId="30" fillId="2" borderId="8" xfId="0" applyNumberFormat="1" applyFont="1" applyFill="1" applyBorder="1" applyAlignment="1" applyProtection="1">
      <alignment horizontal="center" vertical="center"/>
      <protection locked="0"/>
    </xf>
    <xf numFmtId="174" fontId="30" fillId="2" borderId="8" xfId="0" applyNumberFormat="1" applyFont="1" applyFill="1" applyBorder="1" applyAlignment="1" applyProtection="1">
      <alignment horizontal="center" vertical="center"/>
      <protection locked="0"/>
    </xf>
    <xf numFmtId="0" fontId="30" fillId="2" borderId="8" xfId="0" applyFont="1" applyFill="1" applyBorder="1" applyAlignment="1" applyProtection="1">
      <alignment horizontal="center" vertical="center"/>
      <protection locked="0"/>
    </xf>
    <xf numFmtId="172" fontId="30" fillId="2" borderId="8" xfId="0" applyNumberFormat="1" applyFont="1" applyFill="1" applyBorder="1" applyAlignment="1" applyProtection="1">
      <alignment horizontal="center" vertical="center"/>
      <protection locked="0"/>
    </xf>
    <xf numFmtId="168" fontId="30" fillId="2" borderId="8" xfId="0" applyNumberFormat="1" applyFont="1" applyFill="1" applyBorder="1" applyAlignment="1" applyProtection="1">
      <alignment horizontal="center" vertical="center"/>
      <protection locked="0"/>
    </xf>
    <xf numFmtId="175" fontId="30" fillId="2" borderId="26" xfId="0" applyNumberFormat="1" applyFont="1" applyFill="1" applyBorder="1" applyAlignment="1" applyProtection="1">
      <alignment horizontal="center" vertical="center"/>
      <protection locked="0"/>
    </xf>
    <xf numFmtId="175" fontId="30" fillId="2" borderId="27" xfId="0" applyNumberFormat="1" applyFont="1" applyFill="1" applyBorder="1" applyAlignment="1" applyProtection="1">
      <alignment horizontal="center" vertical="center"/>
      <protection locked="0"/>
    </xf>
    <xf numFmtId="164" fontId="30" fillId="2" borderId="31" xfId="0" applyNumberFormat="1" applyFont="1" applyFill="1" applyBorder="1" applyAlignment="1" applyProtection="1">
      <alignment horizontal="center" vertical="center"/>
      <protection locked="0"/>
    </xf>
    <xf numFmtId="0" fontId="15" fillId="6" borderId="0" xfId="0" applyFont="1" applyFill="1" applyAlignment="1">
      <alignment vertical="center"/>
    </xf>
    <xf numFmtId="175" fontId="18" fillId="2" borderId="33" xfId="0" applyNumberFormat="1" applyFont="1" applyFill="1" applyBorder="1" applyAlignment="1">
      <alignment horizontal="center" vertical="center"/>
    </xf>
    <xf numFmtId="175" fontId="18" fillId="2" borderId="33" xfId="0" applyNumberFormat="1" applyFont="1" applyFill="1" applyBorder="1" applyAlignment="1" applyProtection="1">
      <alignment horizontal="center" vertical="center"/>
      <protection locked="0"/>
    </xf>
    <xf numFmtId="0" fontId="18" fillId="2" borderId="33" xfId="0" applyFont="1" applyFill="1" applyBorder="1" applyAlignment="1" applyProtection="1">
      <alignment horizontal="center" vertical="center"/>
      <protection locked="0"/>
    </xf>
    <xf numFmtId="0" fontId="11" fillId="6" borderId="0" xfId="0" applyFont="1" applyFill="1" applyAlignment="1">
      <alignment vertical="center" wrapText="1"/>
    </xf>
    <xf numFmtId="0" fontId="29" fillId="6" borderId="0" xfId="0" applyFont="1" applyFill="1"/>
    <xf numFmtId="0" fontId="28" fillId="6" borderId="0" xfId="0" applyFont="1" applyFill="1"/>
    <xf numFmtId="0" fontId="13" fillId="6" borderId="0" xfId="0" applyFont="1" applyFill="1" applyAlignment="1">
      <alignment vertical="center"/>
    </xf>
    <xf numFmtId="0" fontId="13" fillId="6" borderId="8"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12" fillId="6" borderId="0" xfId="0" applyFont="1" applyFill="1" applyAlignment="1">
      <alignment vertical="center" wrapText="1"/>
    </xf>
    <xf numFmtId="0" fontId="13" fillId="6" borderId="31" xfId="0" applyFont="1" applyFill="1" applyBorder="1" applyAlignment="1">
      <alignment horizontal="center" vertical="center" wrapText="1"/>
    </xf>
    <xf numFmtId="0" fontId="18" fillId="2" borderId="33" xfId="0" applyFont="1" applyFill="1" applyBorder="1" applyAlignment="1" applyProtection="1">
      <alignment vertical="center"/>
      <protection locked="0"/>
    </xf>
    <xf numFmtId="0" fontId="30" fillId="2" borderId="29" xfId="0" applyFont="1" applyFill="1" applyBorder="1"/>
    <xf numFmtId="164" fontId="18" fillId="2" borderId="34" xfId="0" applyNumberFormat="1" applyFont="1" applyFill="1" applyBorder="1" applyAlignment="1" applyProtection="1">
      <alignment horizontal="center" vertical="center"/>
      <protection locked="0"/>
    </xf>
    <xf numFmtId="164" fontId="18" fillId="2" borderId="35" xfId="0" applyNumberFormat="1" applyFont="1" applyFill="1" applyBorder="1" applyAlignment="1" applyProtection="1">
      <alignment horizontal="center" vertical="center"/>
      <protection locked="0"/>
    </xf>
    <xf numFmtId="164" fontId="18" fillId="2" borderId="36" xfId="0" applyNumberFormat="1" applyFont="1" applyFill="1" applyBorder="1" applyAlignment="1" applyProtection="1">
      <alignment horizontal="center" vertical="center"/>
      <protection locked="0"/>
    </xf>
    <xf numFmtId="0" fontId="18" fillId="2" borderId="34" xfId="0" applyFont="1" applyFill="1" applyBorder="1" applyAlignment="1">
      <alignment horizontal="center" vertical="center"/>
    </xf>
    <xf numFmtId="0" fontId="18" fillId="2" borderId="36" xfId="0" applyFont="1" applyFill="1" applyBorder="1" applyAlignment="1">
      <alignment horizontal="center" vertical="center"/>
    </xf>
    <xf numFmtId="166" fontId="18" fillId="2" borderId="34" xfId="0" applyNumberFormat="1" applyFont="1" applyFill="1" applyBorder="1" applyAlignment="1" applyProtection="1">
      <alignment horizontal="center" vertical="center"/>
      <protection locked="0"/>
    </xf>
    <xf numFmtId="166" fontId="18" fillId="2" borderId="35" xfId="0" applyNumberFormat="1" applyFont="1" applyFill="1" applyBorder="1" applyAlignment="1" applyProtection="1">
      <alignment horizontal="center" vertical="center"/>
      <protection locked="0"/>
    </xf>
    <xf numFmtId="166" fontId="18" fillId="2" borderId="36" xfId="0" applyNumberFormat="1" applyFont="1" applyFill="1" applyBorder="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0" fontId="18" fillId="2" borderId="34" xfId="0" applyFont="1" applyFill="1" applyBorder="1" applyAlignment="1" applyProtection="1">
      <alignment horizontal="center" vertical="center"/>
      <protection locked="0"/>
    </xf>
    <xf numFmtId="0" fontId="18" fillId="2" borderId="35" xfId="0" applyFont="1" applyFill="1" applyBorder="1" applyAlignment="1" applyProtection="1">
      <alignment horizontal="center" vertical="center"/>
      <protection locked="0"/>
    </xf>
    <xf numFmtId="0" fontId="18" fillId="2" borderId="36" xfId="0" applyFont="1" applyFill="1" applyBorder="1" applyAlignment="1" applyProtection="1">
      <alignment horizontal="center" vertical="center"/>
      <protection locked="0"/>
    </xf>
    <xf numFmtId="0" fontId="18" fillId="2" borderId="0" xfId="0" applyFont="1" applyFill="1" applyAlignment="1" applyProtection="1">
      <alignment horizontal="center" vertical="center"/>
      <protection locked="0"/>
    </xf>
    <xf numFmtId="0" fontId="18" fillId="2" borderId="0" xfId="0" applyFont="1" applyFill="1" applyAlignment="1">
      <alignment horizontal="center" vertical="center"/>
    </xf>
    <xf numFmtId="0" fontId="11" fillId="6" borderId="0" xfId="0" applyFont="1" applyFill="1" applyAlignment="1">
      <alignment horizontal="center" vertical="center" wrapText="1"/>
    </xf>
    <xf numFmtId="1" fontId="18" fillId="2" borderId="0" xfId="0" applyNumberFormat="1" applyFont="1" applyFill="1" applyAlignment="1">
      <alignment horizontal="center" vertical="center"/>
    </xf>
    <xf numFmtId="175" fontId="18" fillId="2" borderId="0" xfId="0" applyNumberFormat="1" applyFont="1" applyFill="1" applyAlignment="1" applyProtection="1">
      <alignment horizontal="center" vertical="center"/>
      <protection locked="0"/>
    </xf>
    <xf numFmtId="0" fontId="13" fillId="6" borderId="0" xfId="0" applyFont="1" applyFill="1" applyAlignment="1">
      <alignment horizontal="center" vertical="center"/>
    </xf>
    <xf numFmtId="175" fontId="18" fillId="2" borderId="0" xfId="0" applyNumberFormat="1" applyFont="1" applyFill="1" applyAlignment="1">
      <alignment horizontal="center" vertical="center"/>
    </xf>
    <xf numFmtId="0" fontId="18" fillId="2" borderId="34" xfId="0" quotePrefix="1" applyFont="1" applyFill="1" applyBorder="1" applyAlignment="1" applyProtection="1">
      <alignment horizontal="center" vertical="center"/>
      <protection locked="0"/>
    </xf>
    <xf numFmtId="0" fontId="18" fillId="2" borderId="34" xfId="5" applyNumberFormat="1" applyFont="1" applyFill="1" applyBorder="1" applyAlignment="1" applyProtection="1">
      <alignment horizontal="center" vertical="center"/>
      <protection locked="0"/>
    </xf>
    <xf numFmtId="175" fontId="18" fillId="2" borderId="36" xfId="0" applyNumberFormat="1" applyFont="1" applyFill="1" applyBorder="1" applyAlignment="1" applyProtection="1">
      <alignment horizontal="center" vertical="center"/>
      <protection locked="0"/>
    </xf>
    <xf numFmtId="164" fontId="19" fillId="2" borderId="0" xfId="0" applyNumberFormat="1" applyFont="1" applyFill="1" applyAlignment="1">
      <alignment horizontal="center" vertical="center"/>
    </xf>
    <xf numFmtId="170" fontId="18" fillId="2" borderId="34" xfId="0" applyNumberFormat="1" applyFont="1" applyFill="1" applyBorder="1" applyAlignment="1" applyProtection="1">
      <alignment horizontal="center" vertical="center"/>
      <protection locked="0"/>
    </xf>
    <xf numFmtId="170" fontId="18" fillId="2" borderId="36" xfId="0" applyNumberFormat="1" applyFont="1" applyFill="1" applyBorder="1" applyAlignment="1" applyProtection="1">
      <alignment horizontal="center" vertical="center"/>
      <protection locked="0"/>
    </xf>
    <xf numFmtId="49" fontId="18" fillId="2" borderId="34" xfId="0" applyNumberFormat="1" applyFont="1" applyFill="1" applyBorder="1" applyAlignment="1" applyProtection="1">
      <alignment horizontal="center" vertical="center"/>
      <protection locked="0"/>
    </xf>
    <xf numFmtId="49" fontId="18" fillId="2" borderId="36" xfId="0" applyNumberFormat="1" applyFont="1" applyFill="1" applyBorder="1" applyAlignment="1" applyProtection="1">
      <alignment horizontal="center" vertical="center"/>
      <protection locked="0"/>
    </xf>
    <xf numFmtId="49" fontId="18" fillId="2" borderId="35" xfId="0" applyNumberFormat="1" applyFont="1" applyFill="1" applyBorder="1" applyAlignment="1" applyProtection="1">
      <alignment horizontal="center" vertical="center"/>
      <protection locked="0"/>
    </xf>
    <xf numFmtId="171" fontId="18" fillId="2" borderId="34" xfId="0" applyNumberFormat="1" applyFont="1" applyFill="1" applyBorder="1" applyAlignment="1" applyProtection="1">
      <alignment horizontal="center" vertical="center"/>
      <protection locked="0"/>
    </xf>
    <xf numFmtId="171" fontId="18" fillId="2" borderId="35" xfId="0" applyNumberFormat="1" applyFont="1" applyFill="1" applyBorder="1" applyAlignment="1" applyProtection="1">
      <alignment horizontal="center" vertical="center"/>
      <protection locked="0"/>
    </xf>
    <xf numFmtId="171" fontId="18" fillId="2" borderId="36" xfId="0" applyNumberFormat="1" applyFont="1" applyFill="1" applyBorder="1" applyAlignment="1" applyProtection="1">
      <alignment horizontal="center" vertical="center"/>
      <protection locked="0"/>
    </xf>
    <xf numFmtId="175" fontId="18" fillId="2" borderId="37" xfId="0" applyNumberFormat="1" applyFont="1" applyFill="1" applyBorder="1" applyAlignment="1" applyProtection="1">
      <alignment horizontal="center" vertical="center"/>
      <protection locked="0"/>
    </xf>
    <xf numFmtId="175" fontId="18" fillId="2" borderId="38" xfId="0" applyNumberFormat="1" applyFont="1" applyFill="1" applyBorder="1" applyAlignment="1" applyProtection="1">
      <alignment horizontal="center" vertical="center"/>
      <protection locked="0"/>
    </xf>
    <xf numFmtId="175" fontId="18" fillId="2" borderId="39" xfId="0" applyNumberFormat="1" applyFont="1" applyFill="1" applyBorder="1" applyAlignment="1" applyProtection="1">
      <alignment horizontal="center" vertical="center"/>
      <protection locked="0"/>
    </xf>
    <xf numFmtId="174" fontId="18" fillId="2" borderId="0" xfId="0" applyNumberFormat="1" applyFont="1" applyFill="1" applyAlignment="1" applyProtection="1">
      <alignment horizontal="center" vertical="center"/>
      <protection locked="0"/>
    </xf>
    <xf numFmtId="166" fontId="18" fillId="2" borderId="1" xfId="0" applyNumberFormat="1" applyFont="1" applyFill="1" applyBorder="1" applyAlignment="1">
      <alignment horizontal="center" vertical="center"/>
    </xf>
    <xf numFmtId="166" fontId="18" fillId="2" borderId="0" xfId="0" applyNumberFormat="1" applyFont="1" applyFill="1" applyAlignment="1">
      <alignment horizontal="center" vertical="center"/>
    </xf>
    <xf numFmtId="170" fontId="18" fillId="2" borderId="35" xfId="0" applyNumberFormat="1" applyFont="1" applyFill="1" applyBorder="1" applyAlignment="1" applyProtection="1">
      <alignment horizontal="center" vertical="center"/>
      <protection locked="0"/>
    </xf>
    <xf numFmtId="176" fontId="18" fillId="2" borderId="34" xfId="0" applyNumberFormat="1" applyFont="1" applyFill="1" applyBorder="1" applyAlignment="1" applyProtection="1">
      <alignment horizontal="center" vertical="center"/>
      <protection locked="0"/>
    </xf>
    <xf numFmtId="176" fontId="18" fillId="2" borderId="35" xfId="0" applyNumberFormat="1" applyFont="1" applyFill="1" applyBorder="1" applyAlignment="1" applyProtection="1">
      <alignment horizontal="center" vertical="center"/>
      <protection locked="0"/>
    </xf>
    <xf numFmtId="176" fontId="18" fillId="2" borderId="36" xfId="0" applyNumberFormat="1" applyFont="1" applyFill="1" applyBorder="1" applyAlignment="1" applyProtection="1">
      <alignment horizontal="center" vertical="center"/>
      <protection locked="0"/>
    </xf>
    <xf numFmtId="168" fontId="18" fillId="2" borderId="5" xfId="0" applyNumberFormat="1" applyFont="1" applyFill="1" applyBorder="1" applyAlignment="1">
      <alignment horizontal="center" vertical="center"/>
    </xf>
    <xf numFmtId="164" fontId="18" fillId="2" borderId="0" xfId="0" applyNumberFormat="1" applyFont="1" applyFill="1" applyAlignment="1">
      <alignment horizontal="center" vertical="center"/>
    </xf>
    <xf numFmtId="0" fontId="18" fillId="2" borderId="37" xfId="0" applyFont="1" applyFill="1" applyBorder="1" applyAlignment="1" applyProtection="1">
      <alignment horizontal="center" vertical="center"/>
      <protection locked="0"/>
    </xf>
    <xf numFmtId="0" fontId="18" fillId="2" borderId="38" xfId="0" applyFont="1" applyFill="1" applyBorder="1" applyAlignment="1" applyProtection="1">
      <alignment horizontal="center" vertical="center"/>
      <protection locked="0"/>
    </xf>
    <xf numFmtId="0" fontId="18" fillId="2" borderId="39" xfId="0" applyFont="1" applyFill="1" applyBorder="1" applyAlignment="1" applyProtection="1">
      <alignment horizontal="center" vertical="center"/>
      <protection locked="0"/>
    </xf>
    <xf numFmtId="0" fontId="18" fillId="2" borderId="40" xfId="0" applyFont="1" applyFill="1" applyBorder="1" applyAlignment="1" applyProtection="1">
      <alignment horizontal="center" vertical="center"/>
      <protection locked="0"/>
    </xf>
    <xf numFmtId="0" fontId="18" fillId="2" borderId="41" xfId="0" applyFont="1" applyFill="1" applyBorder="1" applyAlignment="1" applyProtection="1">
      <alignment horizontal="center" vertical="center"/>
      <protection locked="0"/>
    </xf>
    <xf numFmtId="164" fontId="18" fillId="2" borderId="34" xfId="0" quotePrefix="1" applyNumberFormat="1" applyFont="1" applyFill="1" applyBorder="1" applyAlignment="1" applyProtection="1">
      <alignment horizontal="center" vertical="center"/>
      <protection locked="0"/>
    </xf>
    <xf numFmtId="175" fontId="18" fillId="2" borderId="40" xfId="0" applyNumberFormat="1" applyFont="1" applyFill="1" applyBorder="1" applyAlignment="1">
      <alignment horizontal="center" vertical="center"/>
    </xf>
    <xf numFmtId="175" fontId="18" fillId="2" borderId="41" xfId="0" applyNumberFormat="1" applyFont="1" applyFill="1" applyBorder="1" applyAlignment="1">
      <alignment horizontal="center" vertical="center"/>
    </xf>
    <xf numFmtId="0" fontId="18" fillId="2" borderId="42" xfId="0" applyFont="1" applyFill="1" applyBorder="1" applyAlignment="1" applyProtection="1">
      <alignment horizontal="center" vertical="center"/>
      <protection locked="0"/>
    </xf>
    <xf numFmtId="0" fontId="18" fillId="2" borderId="43" xfId="0" applyFont="1" applyFill="1" applyBorder="1" applyAlignment="1" applyProtection="1">
      <alignment horizontal="center" vertical="center"/>
      <protection locked="0"/>
    </xf>
    <xf numFmtId="0" fontId="18" fillId="2" borderId="44" xfId="0" applyFont="1" applyFill="1" applyBorder="1" applyAlignment="1" applyProtection="1">
      <alignment horizontal="center" vertical="center"/>
      <protection locked="0"/>
    </xf>
    <xf numFmtId="181" fontId="18" fillId="2" borderId="34" xfId="0" quotePrefix="1" applyNumberFormat="1" applyFont="1" applyFill="1" applyBorder="1" applyAlignment="1" applyProtection="1">
      <alignment horizontal="center" vertical="center"/>
      <protection locked="0"/>
    </xf>
    <xf numFmtId="181" fontId="18" fillId="2" borderId="35" xfId="0" applyNumberFormat="1" applyFont="1" applyFill="1" applyBorder="1" applyAlignment="1" applyProtection="1">
      <alignment horizontal="center" vertical="center"/>
      <protection locked="0"/>
    </xf>
    <xf numFmtId="181" fontId="18" fillId="2" borderId="36" xfId="0" applyNumberFormat="1" applyFont="1" applyFill="1" applyBorder="1" applyAlignment="1" applyProtection="1">
      <alignment horizontal="center" vertical="center"/>
      <protection locked="0"/>
    </xf>
    <xf numFmtId="175" fontId="18" fillId="2" borderId="34" xfId="5" applyNumberFormat="1" applyFont="1" applyFill="1" applyBorder="1" applyAlignment="1" applyProtection="1">
      <alignment horizontal="center" vertical="center"/>
      <protection locked="0"/>
    </xf>
    <xf numFmtId="175" fontId="18" fillId="2" borderId="35" xfId="0" applyNumberFormat="1" applyFont="1" applyFill="1" applyBorder="1" applyAlignment="1" applyProtection="1">
      <alignment horizontal="center" vertical="center"/>
      <protection locked="0"/>
    </xf>
    <xf numFmtId="175" fontId="18" fillId="2" borderId="34" xfId="0" applyNumberFormat="1" applyFont="1" applyFill="1" applyBorder="1" applyAlignment="1" applyProtection="1">
      <alignment horizontal="center" vertical="center"/>
      <protection locked="0"/>
    </xf>
    <xf numFmtId="0" fontId="13" fillId="6" borderId="0" xfId="0" applyFont="1" applyFill="1" applyAlignment="1">
      <alignment horizontal="center" vertical="center" wrapText="1"/>
    </xf>
    <xf numFmtId="177" fontId="18" fillId="2" borderId="34" xfId="0" applyNumberFormat="1" applyFont="1" applyFill="1" applyBorder="1" applyAlignment="1" applyProtection="1">
      <alignment horizontal="center" vertical="center"/>
      <protection locked="0"/>
    </xf>
    <xf numFmtId="177" fontId="18" fillId="2" borderId="35" xfId="0" applyNumberFormat="1" applyFont="1" applyFill="1" applyBorder="1" applyAlignment="1" applyProtection="1">
      <alignment horizontal="center" vertical="center"/>
      <protection locked="0"/>
    </xf>
    <xf numFmtId="177" fontId="18" fillId="2" borderId="36" xfId="0" applyNumberFormat="1" applyFont="1" applyFill="1" applyBorder="1" applyAlignment="1" applyProtection="1">
      <alignment horizontal="center" vertical="center"/>
      <protection locked="0"/>
    </xf>
    <xf numFmtId="172" fontId="18" fillId="2" borderId="0" xfId="0" applyNumberFormat="1" applyFont="1" applyFill="1" applyAlignment="1">
      <alignment horizontal="center" vertical="center"/>
    </xf>
    <xf numFmtId="0" fontId="22" fillId="2" borderId="0" xfId="0" applyFont="1" applyFill="1" applyAlignment="1">
      <alignment horizontal="left" vertical="center" wrapText="1"/>
    </xf>
    <xf numFmtId="175" fontId="18" fillId="2" borderId="40" xfId="0" applyNumberFormat="1" applyFont="1" applyFill="1" applyBorder="1" applyAlignment="1" applyProtection="1">
      <alignment horizontal="center" vertical="center"/>
      <protection locked="0"/>
    </xf>
    <xf numFmtId="175" fontId="18" fillId="2" borderId="41" xfId="0" applyNumberFormat="1" applyFont="1" applyFill="1" applyBorder="1" applyAlignment="1" applyProtection="1">
      <alignment horizontal="center" vertical="center"/>
      <protection locked="0"/>
    </xf>
    <xf numFmtId="175" fontId="18" fillId="2" borderId="42" xfId="0" applyNumberFormat="1" applyFont="1" applyFill="1" applyBorder="1" applyAlignment="1" applyProtection="1">
      <alignment horizontal="center" vertical="center"/>
      <protection locked="0"/>
    </xf>
    <xf numFmtId="175" fontId="18" fillId="2" borderId="43" xfId="0" applyNumberFormat="1" applyFont="1" applyFill="1" applyBorder="1" applyAlignment="1" applyProtection="1">
      <alignment horizontal="center" vertical="center"/>
      <protection locked="0"/>
    </xf>
    <xf numFmtId="175" fontId="18" fillId="2" borderId="44" xfId="0" applyNumberFormat="1" applyFont="1" applyFill="1" applyBorder="1" applyAlignment="1" applyProtection="1">
      <alignment horizontal="center" vertical="center"/>
      <protection locked="0"/>
    </xf>
    <xf numFmtId="174" fontId="43" fillId="2" borderId="0" xfId="0" applyNumberFormat="1" applyFont="1" applyFill="1" applyAlignment="1" applyProtection="1">
      <alignment horizontal="center" vertical="center"/>
      <protection locked="0"/>
    </xf>
    <xf numFmtId="1" fontId="18" fillId="2" borderId="34" xfId="0" applyNumberFormat="1" applyFont="1" applyFill="1" applyBorder="1" applyAlignment="1" applyProtection="1">
      <alignment horizontal="center" vertical="center"/>
      <protection locked="0"/>
    </xf>
    <xf numFmtId="1" fontId="18" fillId="2" borderId="35" xfId="0" applyNumberFormat="1" applyFont="1" applyFill="1" applyBorder="1" applyAlignment="1" applyProtection="1">
      <alignment horizontal="center" vertical="center"/>
      <protection locked="0"/>
    </xf>
    <xf numFmtId="1" fontId="18" fillId="2" borderId="36" xfId="0" applyNumberFormat="1" applyFont="1" applyFill="1" applyBorder="1" applyAlignment="1" applyProtection="1">
      <alignment horizontal="center" vertical="center"/>
      <protection locked="0"/>
    </xf>
    <xf numFmtId="0" fontId="14" fillId="6" borderId="0" xfId="0" applyFont="1" applyFill="1" applyAlignment="1">
      <alignment horizontal="center" vertical="center" wrapText="1"/>
    </xf>
    <xf numFmtId="174" fontId="18" fillId="2" borderId="34" xfId="0" applyNumberFormat="1" applyFont="1" applyFill="1" applyBorder="1" applyAlignment="1" applyProtection="1">
      <alignment horizontal="center" vertical="center"/>
      <protection locked="0"/>
    </xf>
    <xf numFmtId="174" fontId="18" fillId="2" borderId="35" xfId="0" applyNumberFormat="1" applyFont="1" applyFill="1" applyBorder="1" applyAlignment="1" applyProtection="1">
      <alignment horizontal="center" vertical="center"/>
      <protection locked="0"/>
    </xf>
    <xf numFmtId="174" fontId="18" fillId="2" borderId="36" xfId="0" applyNumberFormat="1" applyFont="1" applyFill="1" applyBorder="1" applyAlignment="1" applyProtection="1">
      <alignment horizontal="center" vertical="center"/>
      <protection locked="0"/>
    </xf>
    <xf numFmtId="14" fontId="18" fillId="2" borderId="34" xfId="0" applyNumberFormat="1" applyFont="1" applyFill="1" applyBorder="1" applyAlignment="1" applyProtection="1">
      <alignment horizontal="center" vertical="center"/>
      <protection locked="0"/>
    </xf>
    <xf numFmtId="14" fontId="18" fillId="2" borderId="35" xfId="0" applyNumberFormat="1" applyFont="1" applyFill="1" applyBorder="1" applyAlignment="1" applyProtection="1">
      <alignment horizontal="center" vertical="center"/>
      <protection locked="0"/>
    </xf>
    <xf numFmtId="14" fontId="18" fillId="2" borderId="36" xfId="0" applyNumberFormat="1" applyFont="1" applyFill="1" applyBorder="1" applyAlignment="1" applyProtection="1">
      <alignment horizontal="center" vertical="center"/>
      <protection locked="0"/>
    </xf>
    <xf numFmtId="165" fontId="18" fillId="2" borderId="34" xfId="0" applyNumberFormat="1" applyFont="1" applyFill="1" applyBorder="1" applyAlignment="1" applyProtection="1">
      <alignment horizontal="center" vertical="center"/>
      <protection locked="0"/>
    </xf>
    <xf numFmtId="165" fontId="18" fillId="2" borderId="35" xfId="0" applyNumberFormat="1" applyFont="1" applyFill="1" applyBorder="1" applyAlignment="1" applyProtection="1">
      <alignment horizontal="center" vertical="center"/>
      <protection locked="0"/>
    </xf>
    <xf numFmtId="165" fontId="18" fillId="2" borderId="36" xfId="0" applyNumberFormat="1" applyFont="1" applyFill="1" applyBorder="1" applyAlignment="1" applyProtection="1">
      <alignment horizontal="center" vertical="center"/>
      <protection locked="0"/>
    </xf>
    <xf numFmtId="178" fontId="18" fillId="2" borderId="34" xfId="0" applyNumberFormat="1" applyFont="1" applyFill="1" applyBorder="1" applyAlignment="1">
      <alignment horizontal="center" vertical="center"/>
    </xf>
    <xf numFmtId="178" fontId="18" fillId="2" borderId="35" xfId="0" applyNumberFormat="1" applyFont="1" applyFill="1" applyBorder="1" applyAlignment="1">
      <alignment horizontal="center" vertical="center"/>
    </xf>
    <xf numFmtId="178" fontId="18" fillId="2" borderId="36" xfId="0" applyNumberFormat="1" applyFont="1" applyFill="1" applyBorder="1" applyAlignment="1">
      <alignment horizontal="center" vertical="center"/>
    </xf>
    <xf numFmtId="178" fontId="45" fillId="2" borderId="34" xfId="0" applyNumberFormat="1" applyFont="1" applyFill="1" applyBorder="1" applyAlignment="1">
      <alignment horizontal="center" vertical="center"/>
    </xf>
    <xf numFmtId="178" fontId="45" fillId="2" borderId="35" xfId="0" applyNumberFormat="1" applyFont="1" applyFill="1" applyBorder="1" applyAlignment="1">
      <alignment horizontal="center" vertical="center"/>
    </xf>
    <xf numFmtId="178" fontId="45" fillId="2" borderId="36" xfId="0" applyNumberFormat="1" applyFont="1" applyFill="1" applyBorder="1" applyAlignment="1">
      <alignment horizontal="center" vertical="center"/>
    </xf>
    <xf numFmtId="164" fontId="18" fillId="2" borderId="40" xfId="0" applyNumberFormat="1" applyFont="1" applyFill="1" applyBorder="1" applyAlignment="1" applyProtection="1">
      <alignment horizontal="center" vertical="center"/>
      <protection locked="0"/>
    </xf>
    <xf numFmtId="164" fontId="18" fillId="2" borderId="0" xfId="0" applyNumberFormat="1" applyFont="1" applyFill="1" applyAlignment="1" applyProtection="1">
      <alignment horizontal="center" vertical="center"/>
      <protection locked="0"/>
    </xf>
    <xf numFmtId="164" fontId="18" fillId="2" borderId="41" xfId="0" applyNumberFormat="1" applyFont="1" applyFill="1" applyBorder="1" applyAlignment="1" applyProtection="1">
      <alignment horizontal="center" vertical="center"/>
      <protection locked="0"/>
    </xf>
    <xf numFmtId="0" fontId="27" fillId="2" borderId="0" xfId="8" applyFont="1" applyFill="1" applyAlignment="1">
      <alignment horizontal="left" vertical="top"/>
    </xf>
    <xf numFmtId="0" fontId="40" fillId="2" borderId="0" xfId="8" applyFont="1" applyFill="1" applyAlignment="1">
      <alignment horizontal="center" vertical="center"/>
    </xf>
    <xf numFmtId="0" fontId="27" fillId="2" borderId="13" xfId="8" applyFont="1" applyFill="1" applyBorder="1" applyAlignment="1" applyProtection="1">
      <alignment horizontal="left" vertical="center"/>
      <protection locked="0"/>
    </xf>
    <xf numFmtId="0" fontId="27" fillId="2" borderId="14" xfId="8" applyFont="1" applyFill="1" applyBorder="1" applyAlignment="1" applyProtection="1">
      <alignment horizontal="left" vertical="center"/>
      <protection locked="0"/>
    </xf>
    <xf numFmtId="0" fontId="27" fillId="2" borderId="15" xfId="8" applyFont="1" applyFill="1" applyBorder="1" applyAlignment="1" applyProtection="1">
      <alignment horizontal="left" vertical="center"/>
      <protection locked="0"/>
    </xf>
    <xf numFmtId="0" fontId="27" fillId="2" borderId="16" xfId="8" applyFont="1" applyFill="1" applyBorder="1" applyAlignment="1" applyProtection="1">
      <alignment horizontal="left" vertical="center"/>
      <protection locked="0"/>
    </xf>
    <xf numFmtId="0" fontId="27" fillId="2" borderId="0" xfId="8" applyFont="1" applyFill="1" applyAlignment="1" applyProtection="1">
      <alignment horizontal="left" vertical="center"/>
      <protection locked="0"/>
    </xf>
    <xf numFmtId="0" fontId="27" fillId="2" borderId="17" xfId="8" applyFont="1" applyFill="1" applyBorder="1" applyAlignment="1" applyProtection="1">
      <alignment horizontal="left" vertical="center"/>
      <protection locked="0"/>
    </xf>
    <xf numFmtId="0" fontId="27" fillId="2" borderId="18" xfId="8" applyFont="1" applyFill="1" applyBorder="1" applyAlignment="1" applyProtection="1">
      <alignment horizontal="left" vertical="center"/>
      <protection locked="0"/>
    </xf>
    <xf numFmtId="0" fontId="27" fillId="2" borderId="19" xfId="8" applyFont="1" applyFill="1" applyBorder="1" applyAlignment="1" applyProtection="1">
      <alignment horizontal="left" vertical="center"/>
      <protection locked="0"/>
    </xf>
    <xf numFmtId="0" fontId="27" fillId="2" borderId="20" xfId="8" applyFont="1" applyFill="1" applyBorder="1" applyAlignment="1" applyProtection="1">
      <alignment horizontal="left" vertical="center"/>
      <protection locked="0"/>
    </xf>
    <xf numFmtId="0" fontId="27" fillId="2" borderId="13" xfId="8" applyFont="1" applyFill="1" applyBorder="1" applyAlignment="1">
      <alignment horizontal="center" vertical="center"/>
    </xf>
    <xf numFmtId="0" fontId="27" fillId="2" borderId="16" xfId="8" applyFont="1" applyFill="1" applyBorder="1" applyAlignment="1">
      <alignment horizontal="center" vertical="center"/>
    </xf>
    <xf numFmtId="0" fontId="27" fillId="2" borderId="18" xfId="8" applyFont="1" applyFill="1" applyBorder="1" applyAlignment="1">
      <alignment horizontal="center" vertical="center"/>
    </xf>
    <xf numFmtId="0" fontId="27" fillId="2" borderId="21" xfId="8" applyFont="1" applyFill="1" applyBorder="1" applyAlignment="1">
      <alignment horizontal="center" vertical="center"/>
    </xf>
    <xf numFmtId="0" fontId="27" fillId="2" borderId="22" xfId="8" applyFont="1" applyFill="1" applyBorder="1" applyAlignment="1">
      <alignment horizontal="center" vertical="center"/>
    </xf>
    <xf numFmtId="0" fontId="27" fillId="2" borderId="23" xfId="8" applyFont="1" applyFill="1" applyBorder="1" applyAlignment="1">
      <alignment horizontal="center" vertical="center"/>
    </xf>
    <xf numFmtId="0" fontId="27" fillId="2" borderId="13" xfId="8" applyFont="1" applyFill="1" applyBorder="1" applyAlignment="1" applyProtection="1">
      <alignment horizontal="center" vertical="center"/>
      <protection locked="0"/>
    </xf>
    <xf numFmtId="0" fontId="27" fillId="2" borderId="14" xfId="8" applyFont="1" applyFill="1" applyBorder="1" applyAlignment="1" applyProtection="1">
      <alignment horizontal="center" vertical="center"/>
      <protection locked="0"/>
    </xf>
    <xf numFmtId="0" fontId="27" fillId="2" borderId="15" xfId="8" applyFont="1" applyFill="1" applyBorder="1" applyAlignment="1" applyProtection="1">
      <alignment horizontal="center" vertical="center"/>
      <protection locked="0"/>
    </xf>
    <xf numFmtId="0" fontId="27" fillId="2" borderId="16" xfId="8" applyFont="1" applyFill="1" applyBorder="1" applyAlignment="1" applyProtection="1">
      <alignment horizontal="center" vertical="center"/>
      <protection locked="0"/>
    </xf>
    <xf numFmtId="0" fontId="27" fillId="2" borderId="0" xfId="8" applyFont="1" applyFill="1" applyAlignment="1" applyProtection="1">
      <alignment horizontal="center" vertical="center"/>
      <protection locked="0"/>
    </xf>
    <xf numFmtId="0" fontId="27" fillId="2" borderId="17" xfId="8" applyFont="1" applyFill="1" applyBorder="1" applyAlignment="1" applyProtection="1">
      <alignment horizontal="center" vertical="center"/>
      <protection locked="0"/>
    </xf>
    <xf numFmtId="0" fontId="27" fillId="2" borderId="18" xfId="8" applyFont="1" applyFill="1" applyBorder="1" applyAlignment="1" applyProtection="1">
      <alignment horizontal="center" vertical="center"/>
      <protection locked="0"/>
    </xf>
    <xf numFmtId="0" fontId="27" fillId="2" borderId="19" xfId="8" applyFont="1" applyFill="1" applyBorder="1" applyAlignment="1" applyProtection="1">
      <alignment horizontal="center" vertical="center"/>
      <protection locked="0"/>
    </xf>
    <xf numFmtId="0" fontId="27" fillId="2" borderId="20" xfId="8" applyFont="1" applyFill="1" applyBorder="1" applyAlignment="1" applyProtection="1">
      <alignment horizontal="center" vertical="center"/>
      <protection locked="0"/>
    </xf>
    <xf numFmtId="0" fontId="27" fillId="2" borderId="13" xfId="8" applyFont="1" applyFill="1" applyBorder="1" applyAlignment="1" applyProtection="1">
      <alignment horizontal="left" vertical="top" wrapText="1"/>
      <protection locked="0"/>
    </xf>
    <xf numFmtId="0" fontId="27" fillId="2" borderId="14" xfId="8" applyFont="1" applyFill="1" applyBorder="1" applyAlignment="1" applyProtection="1">
      <alignment horizontal="left" vertical="top" wrapText="1"/>
      <protection locked="0"/>
    </xf>
    <xf numFmtId="0" fontId="27" fillId="2" borderId="15" xfId="8" applyFont="1" applyFill="1" applyBorder="1" applyAlignment="1" applyProtection="1">
      <alignment horizontal="left" vertical="top" wrapText="1"/>
      <protection locked="0"/>
    </xf>
    <xf numFmtId="0" fontId="27" fillId="2" borderId="16" xfId="8" applyFont="1" applyFill="1" applyBorder="1" applyAlignment="1" applyProtection="1">
      <alignment horizontal="left" vertical="top" wrapText="1"/>
      <protection locked="0"/>
    </xf>
    <xf numFmtId="0" fontId="27" fillId="2" borderId="0" xfId="8" applyFont="1" applyFill="1" applyAlignment="1" applyProtection="1">
      <alignment horizontal="left" vertical="top" wrapText="1"/>
      <protection locked="0"/>
    </xf>
    <xf numFmtId="0" fontId="27" fillId="2" borderId="17" xfId="8" applyFont="1" applyFill="1" applyBorder="1" applyAlignment="1" applyProtection="1">
      <alignment horizontal="left" vertical="top" wrapText="1"/>
      <protection locked="0"/>
    </xf>
    <xf numFmtId="0" fontId="27" fillId="2" borderId="18" xfId="8" applyFont="1" applyFill="1" applyBorder="1" applyAlignment="1" applyProtection="1">
      <alignment horizontal="left" vertical="top" wrapText="1"/>
      <protection locked="0"/>
    </xf>
    <xf numFmtId="0" fontId="27" fillId="2" borderId="19" xfId="8" applyFont="1" applyFill="1" applyBorder="1" applyAlignment="1" applyProtection="1">
      <alignment horizontal="left" vertical="top" wrapText="1"/>
      <protection locked="0"/>
    </xf>
    <xf numFmtId="0" fontId="27" fillId="2" borderId="20" xfId="8" applyFont="1" applyFill="1" applyBorder="1" applyAlignment="1" applyProtection="1">
      <alignment horizontal="left" vertical="top" wrapText="1"/>
      <protection locked="0"/>
    </xf>
    <xf numFmtId="174" fontId="27" fillId="2" borderId="13" xfId="8" applyNumberFormat="1" applyFont="1" applyFill="1" applyBorder="1" applyAlignment="1" applyProtection="1">
      <alignment horizontal="left" vertical="center"/>
      <protection locked="0"/>
    </xf>
    <xf numFmtId="174" fontId="27" fillId="2" borderId="14" xfId="8" applyNumberFormat="1" applyFont="1" applyFill="1" applyBorder="1" applyAlignment="1" applyProtection="1">
      <alignment horizontal="left" vertical="center"/>
      <protection locked="0"/>
    </xf>
    <xf numFmtId="174" fontId="27" fillId="2" borderId="15" xfId="8" applyNumberFormat="1" applyFont="1" applyFill="1" applyBorder="1" applyAlignment="1" applyProtection="1">
      <alignment horizontal="left" vertical="center"/>
      <protection locked="0"/>
    </xf>
    <xf numFmtId="174" fontId="27" fillId="2" borderId="16" xfId="8" applyNumberFormat="1" applyFont="1" applyFill="1" applyBorder="1" applyAlignment="1" applyProtection="1">
      <alignment horizontal="left" vertical="center"/>
      <protection locked="0"/>
    </xf>
    <xf numFmtId="174" fontId="27" fillId="2" borderId="0" xfId="8" applyNumberFormat="1" applyFont="1" applyFill="1" applyAlignment="1" applyProtection="1">
      <alignment horizontal="left" vertical="center"/>
      <protection locked="0"/>
    </xf>
    <xf numFmtId="174" fontId="27" fillId="2" borderId="17" xfId="8" applyNumberFormat="1" applyFont="1" applyFill="1" applyBorder="1" applyAlignment="1" applyProtection="1">
      <alignment horizontal="left" vertical="center"/>
      <protection locked="0"/>
    </xf>
    <xf numFmtId="174" fontId="27" fillId="2" borderId="18" xfId="8" applyNumberFormat="1" applyFont="1" applyFill="1" applyBorder="1" applyAlignment="1" applyProtection="1">
      <alignment horizontal="left" vertical="center"/>
      <protection locked="0"/>
    </xf>
    <xf numFmtId="174" fontId="27" fillId="2" borderId="19" xfId="8" applyNumberFormat="1" applyFont="1" applyFill="1" applyBorder="1" applyAlignment="1" applyProtection="1">
      <alignment horizontal="left" vertical="center"/>
      <protection locked="0"/>
    </xf>
    <xf numFmtId="174" fontId="27" fillId="2" borderId="20" xfId="8" applyNumberFormat="1" applyFont="1" applyFill="1" applyBorder="1" applyAlignment="1" applyProtection="1">
      <alignment horizontal="left" vertical="center"/>
      <protection locked="0"/>
    </xf>
    <xf numFmtId="175" fontId="27" fillId="2" borderId="13" xfId="8" applyNumberFormat="1" applyFont="1" applyFill="1" applyBorder="1" applyAlignment="1" applyProtection="1">
      <alignment horizontal="left" vertical="center"/>
      <protection locked="0"/>
    </xf>
    <xf numFmtId="175" fontId="27" fillId="2" borderId="14" xfId="8" applyNumberFormat="1" applyFont="1" applyFill="1" applyBorder="1" applyAlignment="1" applyProtection="1">
      <alignment horizontal="left" vertical="center"/>
      <protection locked="0"/>
    </xf>
    <xf numFmtId="175" fontId="27" fillId="2" borderId="15" xfId="8" applyNumberFormat="1" applyFont="1" applyFill="1" applyBorder="1" applyAlignment="1" applyProtection="1">
      <alignment horizontal="left" vertical="center"/>
      <protection locked="0"/>
    </xf>
    <xf numFmtId="175" fontId="27" fillId="2" borderId="16" xfId="8" applyNumberFormat="1" applyFont="1" applyFill="1" applyBorder="1" applyAlignment="1" applyProtection="1">
      <alignment horizontal="left" vertical="center"/>
      <protection locked="0"/>
    </xf>
    <xf numFmtId="175" fontId="27" fillId="2" borderId="0" xfId="8" applyNumberFormat="1" applyFont="1" applyFill="1" applyAlignment="1" applyProtection="1">
      <alignment horizontal="left" vertical="center"/>
      <protection locked="0"/>
    </xf>
    <xf numFmtId="175" fontId="27" fillId="2" borderId="17" xfId="8" applyNumberFormat="1" applyFont="1" applyFill="1" applyBorder="1" applyAlignment="1" applyProtection="1">
      <alignment horizontal="left" vertical="center"/>
      <protection locked="0"/>
    </xf>
    <xf numFmtId="175" fontId="27" fillId="2" borderId="18" xfId="8" applyNumberFormat="1" applyFont="1" applyFill="1" applyBorder="1" applyAlignment="1" applyProtection="1">
      <alignment horizontal="left" vertical="center"/>
      <protection locked="0"/>
    </xf>
    <xf numFmtId="175" fontId="27" fillId="2" borderId="19" xfId="8" applyNumberFormat="1" applyFont="1" applyFill="1" applyBorder="1" applyAlignment="1" applyProtection="1">
      <alignment horizontal="left" vertical="center"/>
      <protection locked="0"/>
    </xf>
    <xf numFmtId="175" fontId="27" fillId="2" borderId="20" xfId="8" applyNumberFormat="1" applyFont="1" applyFill="1" applyBorder="1" applyAlignment="1" applyProtection="1">
      <alignment horizontal="left" vertical="center"/>
      <protection locked="0"/>
    </xf>
    <xf numFmtId="173" fontId="27" fillId="2" borderId="13" xfId="8" applyNumberFormat="1" applyFont="1" applyFill="1" applyBorder="1" applyAlignment="1" applyProtection="1">
      <alignment horizontal="left" vertical="center"/>
      <protection locked="0"/>
    </xf>
    <xf numFmtId="173" fontId="27" fillId="2" borderId="14" xfId="8" applyNumberFormat="1" applyFont="1" applyFill="1" applyBorder="1" applyAlignment="1" applyProtection="1">
      <alignment horizontal="left" vertical="center"/>
      <protection locked="0"/>
    </xf>
    <xf numFmtId="173" fontId="27" fillId="2" borderId="15" xfId="8" applyNumberFormat="1" applyFont="1" applyFill="1" applyBorder="1" applyAlignment="1" applyProtection="1">
      <alignment horizontal="left" vertical="center"/>
      <protection locked="0"/>
    </xf>
    <xf numFmtId="173" fontId="27" fillId="2" borderId="16" xfId="8" applyNumberFormat="1" applyFont="1" applyFill="1" applyBorder="1" applyAlignment="1" applyProtection="1">
      <alignment horizontal="left" vertical="center"/>
      <protection locked="0"/>
    </xf>
    <xf numFmtId="173" fontId="27" fillId="2" borderId="0" xfId="8" applyNumberFormat="1" applyFont="1" applyFill="1" applyAlignment="1" applyProtection="1">
      <alignment horizontal="left" vertical="center"/>
      <protection locked="0"/>
    </xf>
    <xf numFmtId="173" fontId="27" fillId="2" borderId="17" xfId="8" applyNumberFormat="1" applyFont="1" applyFill="1" applyBorder="1" applyAlignment="1" applyProtection="1">
      <alignment horizontal="left" vertical="center"/>
      <protection locked="0"/>
    </xf>
    <xf numFmtId="173" fontId="27" fillId="2" borderId="18" xfId="8" applyNumberFormat="1" applyFont="1" applyFill="1" applyBorder="1" applyAlignment="1" applyProtection="1">
      <alignment horizontal="left" vertical="center"/>
      <protection locked="0"/>
    </xf>
    <xf numFmtId="173" fontId="27" fillId="2" borderId="19" xfId="8" applyNumberFormat="1" applyFont="1" applyFill="1" applyBorder="1" applyAlignment="1" applyProtection="1">
      <alignment horizontal="left" vertical="center"/>
      <protection locked="0"/>
    </xf>
    <xf numFmtId="173" fontId="27" fillId="2" borderId="20" xfId="8" applyNumberFormat="1" applyFont="1" applyFill="1" applyBorder="1" applyAlignment="1" applyProtection="1">
      <alignment horizontal="left" vertical="center"/>
      <protection locked="0"/>
    </xf>
    <xf numFmtId="0" fontId="27" fillId="2" borderId="0" xfId="8" applyFont="1" applyFill="1" applyAlignment="1">
      <alignment horizontal="center" vertical="center"/>
    </xf>
    <xf numFmtId="0" fontId="11" fillId="3" borderId="0" xfId="0" applyFont="1" applyFill="1" applyAlignment="1">
      <alignment horizontal="center" vertical="center"/>
    </xf>
    <xf numFmtId="0" fontId="11" fillId="6" borderId="0" xfId="0" applyFont="1" applyFill="1" applyAlignment="1">
      <alignment horizontal="center" vertical="top" wrapText="1"/>
    </xf>
    <xf numFmtId="0" fontId="30" fillId="2" borderId="0" xfId="0" applyFont="1" applyFill="1" applyAlignment="1">
      <alignment horizontal="center" vertical="center"/>
    </xf>
    <xf numFmtId="174" fontId="30" fillId="2" borderId="9" xfId="0" applyNumberFormat="1" applyFont="1" applyFill="1" applyBorder="1" applyAlignment="1" applyProtection="1">
      <alignment horizontal="left" vertical="center"/>
      <protection locked="0"/>
    </xf>
    <xf numFmtId="174" fontId="30" fillId="2" borderId="10" xfId="0" applyNumberFormat="1" applyFont="1" applyFill="1" applyBorder="1" applyAlignment="1" applyProtection="1">
      <alignment horizontal="left" vertical="center"/>
      <protection locked="0"/>
    </xf>
    <xf numFmtId="174" fontId="30" fillId="2" borderId="11" xfId="0" applyNumberFormat="1" applyFont="1" applyFill="1" applyBorder="1" applyAlignment="1" applyProtection="1">
      <alignment horizontal="left" vertical="center"/>
      <protection locked="0"/>
    </xf>
    <xf numFmtId="175" fontId="30" fillId="2" borderId="9" xfId="0" applyNumberFormat="1" applyFont="1" applyFill="1" applyBorder="1" applyAlignment="1" applyProtection="1">
      <alignment horizontal="left" vertical="center"/>
      <protection locked="0"/>
    </xf>
    <xf numFmtId="175" fontId="30" fillId="2" borderId="24" xfId="0" applyNumberFormat="1" applyFont="1" applyFill="1" applyBorder="1" applyAlignment="1" applyProtection="1">
      <alignment horizontal="left" vertical="center"/>
      <protection locked="0"/>
    </xf>
    <xf numFmtId="175" fontId="30" fillId="2" borderId="10" xfId="0" applyNumberFormat="1" applyFont="1" applyFill="1" applyBorder="1" applyAlignment="1" applyProtection="1">
      <alignment horizontal="left" vertical="center"/>
      <protection locked="0"/>
    </xf>
    <xf numFmtId="175" fontId="30" fillId="2" borderId="25" xfId="0" applyNumberFormat="1" applyFont="1" applyFill="1" applyBorder="1" applyAlignment="1" applyProtection="1">
      <alignment horizontal="left" vertical="center"/>
      <protection locked="0"/>
    </xf>
    <xf numFmtId="175" fontId="30" fillId="2" borderId="11" xfId="0" applyNumberFormat="1" applyFont="1" applyFill="1" applyBorder="1" applyAlignment="1" applyProtection="1">
      <alignment horizontal="left" vertical="center"/>
      <protection locked="0"/>
    </xf>
    <xf numFmtId="0" fontId="12" fillId="6" borderId="0" xfId="0" applyFont="1" applyFill="1" applyAlignment="1">
      <alignment horizontal="center" vertical="center" wrapText="1"/>
    </xf>
    <xf numFmtId="174" fontId="30" fillId="2" borderId="9" xfId="0" applyNumberFormat="1" applyFont="1" applyFill="1" applyBorder="1" applyAlignment="1" applyProtection="1">
      <alignment horizontal="center" vertical="center"/>
      <protection locked="0"/>
    </xf>
    <xf numFmtId="174" fontId="30" fillId="2" borderId="10" xfId="0" applyNumberFormat="1" applyFont="1" applyFill="1" applyBorder="1" applyAlignment="1" applyProtection="1">
      <alignment horizontal="center" vertical="center"/>
      <protection locked="0"/>
    </xf>
    <xf numFmtId="174" fontId="30" fillId="2" borderId="11" xfId="0" applyNumberFormat="1" applyFont="1" applyFill="1" applyBorder="1" applyAlignment="1" applyProtection="1">
      <alignment horizontal="center" vertical="center"/>
      <protection locked="0"/>
    </xf>
    <xf numFmtId="0" fontId="13" fillId="6" borderId="8" xfId="0" applyFont="1" applyFill="1" applyBorder="1" applyAlignment="1">
      <alignment horizontal="center" vertical="center" wrapText="1"/>
    </xf>
    <xf numFmtId="0" fontId="30" fillId="2" borderId="9" xfId="0" quotePrefix="1" applyFont="1" applyFill="1" applyBorder="1" applyAlignment="1" applyProtection="1">
      <alignment horizontal="center" vertical="center"/>
      <protection locked="0"/>
    </xf>
    <xf numFmtId="0" fontId="30" fillId="2" borderId="10" xfId="0" quotePrefix="1" applyFont="1" applyFill="1" applyBorder="1" applyAlignment="1" applyProtection="1">
      <alignment horizontal="center" vertical="center"/>
      <protection locked="0"/>
    </xf>
    <xf numFmtId="0" fontId="30" fillId="2" borderId="11" xfId="0" quotePrefix="1" applyFont="1" applyFill="1" applyBorder="1" applyAlignment="1" applyProtection="1">
      <alignment horizontal="center" vertical="center"/>
      <protection locked="0"/>
    </xf>
    <xf numFmtId="175" fontId="30" fillId="2" borderId="9" xfId="0" applyNumberFormat="1" applyFont="1" applyFill="1" applyBorder="1" applyAlignment="1" applyProtection="1">
      <alignment horizontal="center" vertical="center"/>
      <protection locked="0"/>
    </xf>
    <xf numFmtId="175" fontId="30" fillId="2" borderId="24" xfId="0" applyNumberFormat="1" applyFont="1" applyFill="1" applyBorder="1" applyAlignment="1" applyProtection="1">
      <alignment horizontal="center" vertical="center"/>
      <protection locked="0"/>
    </xf>
    <xf numFmtId="175" fontId="30" fillId="2" borderId="10" xfId="0" applyNumberFormat="1" applyFont="1" applyFill="1" applyBorder="1" applyAlignment="1" applyProtection="1">
      <alignment horizontal="center" vertical="center"/>
      <protection locked="0"/>
    </xf>
    <xf numFmtId="175" fontId="30" fillId="2" borderId="25" xfId="0" applyNumberFormat="1" applyFont="1" applyFill="1" applyBorder="1" applyAlignment="1" applyProtection="1">
      <alignment horizontal="center" vertical="center"/>
      <protection locked="0"/>
    </xf>
    <xf numFmtId="175" fontId="30" fillId="2" borderId="11" xfId="0" applyNumberFormat="1" applyFont="1" applyFill="1" applyBorder="1" applyAlignment="1" applyProtection="1">
      <alignment horizontal="center" vertical="center"/>
      <protection locked="0"/>
    </xf>
    <xf numFmtId="0" fontId="38" fillId="4" borderId="0" xfId="0" applyFont="1" applyFill="1" applyAlignment="1">
      <alignment horizontal="center" vertical="center"/>
    </xf>
    <xf numFmtId="0" fontId="40" fillId="2" borderId="0" xfId="0" applyFont="1" applyFill="1" applyAlignment="1">
      <alignment horizontal="center" vertical="center"/>
    </xf>
    <xf numFmtId="0" fontId="40" fillId="2" borderId="0" xfId="0" applyFont="1" applyFill="1" applyAlignment="1">
      <alignment horizontal="center"/>
    </xf>
    <xf numFmtId="0" fontId="38" fillId="4" borderId="0" xfId="11" applyFont="1" applyFill="1" applyAlignment="1">
      <alignment horizontal="center" vertical="center"/>
    </xf>
    <xf numFmtId="0" fontId="40" fillId="2" borderId="0" xfId="11" applyFont="1" applyFill="1" applyAlignment="1">
      <alignment horizontal="center" vertical="center"/>
    </xf>
    <xf numFmtId="0" fontId="40" fillId="2" borderId="0" xfId="11" applyFont="1" applyFill="1" applyAlignment="1">
      <alignment horizontal="center"/>
    </xf>
  </cellXfs>
  <cellStyles count="16">
    <cellStyle name="Comma 2" xfId="7" xr:uid="{4E204589-032B-4157-B0B5-B529807EB06B}"/>
    <cellStyle name="Comma 3" xfId="10" xr:uid="{C2903B01-8E7D-46DC-99A1-B0DBB93A5D7E}"/>
    <cellStyle name="Comma 4" xfId="12" xr:uid="{FA234CC4-F263-42B8-B01E-B94333DE770B}"/>
    <cellStyle name="Followed Hyperlink" xfId="4" builtinId="9" hidden="1"/>
    <cellStyle name="Followed Hyperlink" xfId="2" builtinId="9" hidden="1"/>
    <cellStyle name="Hyperlink" xfId="3" builtinId="8" hidden="1"/>
    <cellStyle name="Hyperlink" xfId="1" builtinId="8" hidden="1"/>
    <cellStyle name="Hyperlink" xfId="5" builtinId="8"/>
    <cellStyle name="Hyperlink 2" xfId="13" xr:uid="{95153E19-5766-4BAC-A881-2A55CA954422}"/>
    <cellStyle name="Normal" xfId="0" builtinId="0"/>
    <cellStyle name="Normal 2" xfId="6" xr:uid="{34D4CFD8-D689-421F-881F-E055978D2C5C}"/>
    <cellStyle name="Normal 2 2" xfId="8" xr:uid="{D5B08E6E-8389-4A3C-A94A-49590942D5AC}"/>
    <cellStyle name="Normal 3" xfId="9" xr:uid="{A897BBEB-E583-457F-9457-01A15902FEEE}"/>
    <cellStyle name="Normal 4" xfId="11" xr:uid="{7636ABBE-317E-4661-A8B6-86BF8D5FE0A1}"/>
    <cellStyle name="Normal 5" xfId="14" xr:uid="{96606068-4E7F-4E4C-A441-CCC5FFB6D23D}"/>
    <cellStyle name="Normal_Reference" xfId="15" xr:uid="{EE6A869F-36B0-490C-8043-FB9586F91E5E}"/>
  </cellStyles>
  <dxfs count="0"/>
  <tableStyles count="0" defaultTableStyle="TableStyleMedium9" defaultPivotStyle="PivotStyleMedium7"/>
  <colors>
    <mruColors>
      <color rgb="FFDE00B9"/>
      <color rgb="FF0F2A34"/>
      <color rgb="FF102A34"/>
      <color rgb="FFF1892F"/>
      <color rgb="FF3FABB4"/>
      <color rgb="FFAD3597"/>
      <color rgb="FFBBC0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2.jpeg"/></Relationships>
</file>

<file path=xl/drawings/drawing1.xml><?xml version="1.0" encoding="utf-8"?>
<xdr:wsDr xmlns:xdr="http://schemas.openxmlformats.org/drawingml/2006/spreadsheetDrawing" xmlns:a="http://schemas.openxmlformats.org/drawingml/2006/main">
  <xdr:twoCellAnchor>
    <xdr:from>
      <xdr:col>10</xdr:col>
      <xdr:colOff>200527</xdr:colOff>
      <xdr:row>63</xdr:row>
      <xdr:rowOff>25063</xdr:rowOff>
    </xdr:from>
    <xdr:to>
      <xdr:col>18</xdr:col>
      <xdr:colOff>150395</xdr:colOff>
      <xdr:row>64</xdr:row>
      <xdr:rowOff>25063</xdr:rowOff>
    </xdr:to>
    <xdr:sp macro="" textlink="">
      <xdr:nvSpPr>
        <xdr:cNvPr id="2" name="TextBox 1">
          <a:extLst>
            <a:ext uri="{FF2B5EF4-FFF2-40B4-BE49-F238E27FC236}">
              <a16:creationId xmlns:a16="http://schemas.microsoft.com/office/drawing/2014/main" id="{CFE8C50E-2065-E207-854F-26D8DB9E548D}"/>
            </a:ext>
          </a:extLst>
        </xdr:cNvPr>
        <xdr:cNvSpPr txBox="1"/>
      </xdr:nvSpPr>
      <xdr:spPr>
        <a:xfrm>
          <a:off x="2431382" y="8990260"/>
          <a:ext cx="1478881" cy="200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750">
              <a:solidFill>
                <a:srgbClr val="0F2A34"/>
              </a:solidFill>
              <a:latin typeface="Montserrat" pitchFamily="2" charset="0"/>
              <a:cs typeface="Arial" panose="020B0604020202020204" pitchFamily="34" charset="0"/>
            </a:rPr>
            <a:t>Variable DD       </a:t>
          </a:r>
          <a:endParaRPr lang="en-GB" sz="750">
            <a:solidFill>
              <a:srgbClr val="0F2A34"/>
            </a:solidFill>
            <a:effectLst/>
            <a:latin typeface="Montserrat" pitchFamily="2" charset="0"/>
            <a:cs typeface="Arial" panose="020B0604020202020204" pitchFamily="34" charset="0"/>
          </a:endParaRPr>
        </a:p>
        <a:p>
          <a:pPr algn="ctr"/>
          <a:endParaRPr lang="en-GB" sz="750">
            <a:latin typeface="Arial" panose="020B0604020202020204" pitchFamily="34" charset="0"/>
            <a:cs typeface="Arial" panose="020B0604020202020204" pitchFamily="34" charset="0"/>
          </a:endParaRPr>
        </a:p>
      </xdr:txBody>
    </xdr:sp>
    <xdr:clientData/>
  </xdr:twoCellAnchor>
  <xdr:twoCellAnchor>
    <xdr:from>
      <xdr:col>1</xdr:col>
      <xdr:colOff>0</xdr:colOff>
      <xdr:row>71</xdr:row>
      <xdr:rowOff>3391</xdr:rowOff>
    </xdr:from>
    <xdr:to>
      <xdr:col>18</xdr:col>
      <xdr:colOff>174724</xdr:colOff>
      <xdr:row>78</xdr:row>
      <xdr:rowOff>66674</xdr:rowOff>
    </xdr:to>
    <xdr:sp macro="" textlink="">
      <xdr:nvSpPr>
        <xdr:cNvPr id="10" name="TextBox 9">
          <a:extLst>
            <a:ext uri="{FF2B5EF4-FFF2-40B4-BE49-F238E27FC236}">
              <a16:creationId xmlns:a16="http://schemas.microsoft.com/office/drawing/2014/main" id="{A8115E62-3DDB-4915-8DA4-0CD1425C5BE0}"/>
            </a:ext>
          </a:extLst>
        </xdr:cNvPr>
        <xdr:cNvSpPr txBox="1"/>
      </xdr:nvSpPr>
      <xdr:spPr>
        <a:xfrm>
          <a:off x="219544" y="10223716"/>
          <a:ext cx="3927105" cy="9967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rgbClr val="0F2A34"/>
              </a:solidFill>
              <a:latin typeface="Montserrat" pitchFamily="2" charset="0"/>
              <a:cs typeface="Arial" panose="020B0604020202020204" pitchFamily="34" charset="0"/>
            </a:rPr>
            <a:t>Dyce Utilities</a:t>
          </a:r>
          <a:r>
            <a:rPr lang="en-US" sz="700" b="0" i="0" baseline="0">
              <a:solidFill>
                <a:srgbClr val="0F2A34"/>
              </a:solidFill>
              <a:latin typeface="Montserrat" pitchFamily="2" charset="0"/>
              <a:cs typeface="Arial" panose="020B0604020202020204" pitchFamily="34" charset="0"/>
            </a:rPr>
            <a:t> Limited t/a Dyce Energy is registered under the Data Protection Act (1998) and the </a:t>
          </a:r>
          <a:r>
            <a:rPr lang="en-GB" sz="700" b="0" i="0" u="none" strike="noStrike">
              <a:solidFill>
                <a:srgbClr val="0F2A34"/>
              </a:solidFill>
              <a:effectLst/>
              <a:latin typeface="Montserrat" pitchFamily="2" charset="0"/>
              <a:ea typeface="+mn-ea"/>
              <a:cs typeface="Arial" panose="020B0604020202020204" pitchFamily="34" charset="0"/>
            </a:rPr>
            <a:t>General Data Protection Regulation (GDPR).</a:t>
          </a:r>
          <a:r>
            <a:rPr lang="en-GB" sz="700" b="0" i="0" u="none" strike="noStrike" baseline="0">
              <a:solidFill>
                <a:srgbClr val="0F2A34"/>
              </a:solidFill>
              <a:effectLst/>
              <a:latin typeface="Montserrat" pitchFamily="2" charset="0"/>
              <a:ea typeface="+mn-ea"/>
              <a:cs typeface="Arial" panose="020B0604020202020204" pitchFamily="34" charset="0"/>
            </a:rPr>
            <a:t> By accepting to receive your energy supply via Dyce Utilities Limited t/a Dyce Energy's selected supplier YU Energy you agree to our Privacy Notice which can be found on our website www.dyce-energy.co.uk which has guidance on how we use your data and how to amend or remove your information.</a:t>
          </a:r>
          <a:endParaRPr lang="en-US" sz="700" b="0" i="0">
            <a:solidFill>
              <a:srgbClr val="0F2A34"/>
            </a:solidFill>
            <a:latin typeface="Montserrat" pitchFamily="2" charset="0"/>
            <a:cs typeface="Arial" panose="020B0604020202020204" pitchFamily="34" charset="0"/>
          </a:endParaRPr>
        </a:p>
      </xdr:txBody>
    </xdr:sp>
    <xdr:clientData/>
  </xdr:twoCellAnchor>
  <xdr:twoCellAnchor>
    <xdr:from>
      <xdr:col>1</xdr:col>
      <xdr:colOff>0</xdr:colOff>
      <xdr:row>77</xdr:row>
      <xdr:rowOff>123825</xdr:rowOff>
    </xdr:from>
    <xdr:to>
      <xdr:col>18</xdr:col>
      <xdr:colOff>184844</xdr:colOff>
      <xdr:row>80</xdr:row>
      <xdr:rowOff>169495</xdr:rowOff>
    </xdr:to>
    <xdr:sp macro="" textlink="">
      <xdr:nvSpPr>
        <xdr:cNvPr id="4" name="TextBox 3">
          <a:extLst>
            <a:ext uri="{FF2B5EF4-FFF2-40B4-BE49-F238E27FC236}">
              <a16:creationId xmlns:a16="http://schemas.microsoft.com/office/drawing/2014/main" id="{B084A1A4-EABF-48CC-B83C-E8C7DC9E6729}"/>
            </a:ext>
          </a:extLst>
        </xdr:cNvPr>
        <xdr:cNvSpPr txBox="1"/>
      </xdr:nvSpPr>
      <xdr:spPr>
        <a:xfrm>
          <a:off x="216429" y="11077575"/>
          <a:ext cx="3940340" cy="66479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rgbClr val="0F2A34"/>
              </a:solidFill>
              <a:latin typeface="Montserrat" pitchFamily="2" charset="0"/>
              <a:cs typeface="Arial" panose="020B0604020202020204" pitchFamily="34" charset="0"/>
            </a:rPr>
            <a:t>Dyce Energy would like to contact you</a:t>
          </a:r>
          <a:r>
            <a:rPr lang="en-US" sz="700" b="0" i="0" baseline="0">
              <a:solidFill>
                <a:srgbClr val="0F2A34"/>
              </a:solidFill>
              <a:latin typeface="Montserrat" pitchFamily="2" charset="0"/>
              <a:cs typeface="Arial" panose="020B0604020202020204" pitchFamily="34" charset="0"/>
            </a:rPr>
            <a:t> in regards to offers and other services that maybe of interest to you. We will not pass your details onto third party providers, any offers will be solely from Dyce Energy. If you do NOT wish to hear about our other services and offers please tick the following boxes.</a:t>
          </a:r>
          <a:endParaRPr lang="en-US" sz="700" b="0" i="0">
            <a:solidFill>
              <a:srgbClr val="0F2A34"/>
            </a:solidFill>
            <a:latin typeface="Montserrat" pitchFamily="2" charset="0"/>
            <a:cs typeface="Arial" panose="020B0604020202020204" pitchFamily="34" charset="0"/>
          </a:endParaRPr>
        </a:p>
      </xdr:txBody>
    </xdr:sp>
    <xdr:clientData/>
  </xdr:twoCellAnchor>
  <xdr:twoCellAnchor>
    <xdr:from>
      <xdr:col>0</xdr:col>
      <xdr:colOff>0</xdr:colOff>
      <xdr:row>86</xdr:row>
      <xdr:rowOff>86711</xdr:rowOff>
    </xdr:from>
    <xdr:to>
      <xdr:col>37</xdr:col>
      <xdr:colOff>376517</xdr:colOff>
      <xdr:row>86</xdr:row>
      <xdr:rowOff>504825</xdr:rowOff>
    </xdr:to>
    <xdr:sp macro="" textlink="">
      <xdr:nvSpPr>
        <xdr:cNvPr id="16" name="TextBox 4">
          <a:extLst>
            <a:ext uri="{FF2B5EF4-FFF2-40B4-BE49-F238E27FC236}">
              <a16:creationId xmlns:a16="http://schemas.microsoft.com/office/drawing/2014/main" id="{A10713AF-C7BE-4F63-B07E-AC9DA43EA5B8}"/>
            </a:ext>
          </a:extLst>
        </xdr:cNvPr>
        <xdr:cNvSpPr txBox="1"/>
      </xdr:nvSpPr>
      <xdr:spPr>
        <a:xfrm>
          <a:off x="0" y="12484899"/>
          <a:ext cx="8740588" cy="418114"/>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6</xdr:col>
      <xdr:colOff>107643</xdr:colOff>
      <xdr:row>64</xdr:row>
      <xdr:rowOff>29557</xdr:rowOff>
    </xdr:from>
    <xdr:to>
      <xdr:col>9</xdr:col>
      <xdr:colOff>138345</xdr:colOff>
      <xdr:row>67</xdr:row>
      <xdr:rowOff>2871</xdr:rowOff>
    </xdr:to>
    <xdr:pic>
      <xdr:nvPicPr>
        <xdr:cNvPr id="8" name="Picture 7">
          <a:extLst>
            <a:ext uri="{FF2B5EF4-FFF2-40B4-BE49-F238E27FC236}">
              <a16:creationId xmlns:a16="http://schemas.microsoft.com/office/drawing/2014/main" id="{C85233C1-3711-4287-9507-A6BFB34ECBA8}"/>
            </a:ext>
          </a:extLst>
        </xdr:cNvPr>
        <xdr:cNvPicPr>
          <a:picLocks noChangeAspect="1"/>
        </xdr:cNvPicPr>
      </xdr:nvPicPr>
      <xdr:blipFill>
        <a:blip xmlns:r="http://schemas.openxmlformats.org/officeDocument/2006/relationships" r:embed="rId1"/>
        <a:stretch>
          <a:fillRect/>
        </a:stretch>
      </xdr:blipFill>
      <xdr:spPr>
        <a:xfrm>
          <a:off x="1502972" y="9195281"/>
          <a:ext cx="787389" cy="254521"/>
        </a:xfrm>
        <a:prstGeom prst="rect">
          <a:avLst/>
        </a:prstGeom>
      </xdr:spPr>
    </xdr:pic>
    <xdr:clientData/>
  </xdr:twoCellAnchor>
  <xdr:twoCellAnchor>
    <xdr:from>
      <xdr:col>1</xdr:col>
      <xdr:colOff>0</xdr:colOff>
      <xdr:row>67</xdr:row>
      <xdr:rowOff>50132</xdr:rowOff>
    </xdr:from>
    <xdr:to>
      <xdr:col>16</xdr:col>
      <xdr:colOff>183815</xdr:colOff>
      <xdr:row>69</xdr:row>
      <xdr:rowOff>167640</xdr:rowOff>
    </xdr:to>
    <xdr:sp macro="" textlink="">
      <xdr:nvSpPr>
        <xdr:cNvPr id="12" name="TextBox 11">
          <a:extLst>
            <a:ext uri="{FF2B5EF4-FFF2-40B4-BE49-F238E27FC236}">
              <a16:creationId xmlns:a16="http://schemas.microsoft.com/office/drawing/2014/main" id="{0A83ED41-5CD4-406C-B7B7-C5C94D606246}"/>
            </a:ext>
          </a:extLst>
        </xdr:cNvPr>
        <xdr:cNvSpPr txBox="1"/>
      </xdr:nvSpPr>
      <xdr:spPr>
        <a:xfrm>
          <a:off x="238892" y="9765632"/>
          <a:ext cx="3633003" cy="35372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50" b="0" i="0">
              <a:solidFill>
                <a:srgbClr val="0F2A34"/>
              </a:solidFill>
              <a:latin typeface="Montserrat" pitchFamily="2" charset="0"/>
              <a:cs typeface="Arial" panose="020B0604020202020204" pitchFamily="34" charset="0"/>
            </a:rPr>
            <a:t>Please complete attached Direct Debit Mandate. This contract will be rejected</a:t>
          </a:r>
          <a:r>
            <a:rPr lang="en-US" sz="750" b="0" i="0" baseline="0">
              <a:solidFill>
                <a:srgbClr val="0F2A34"/>
              </a:solidFill>
              <a:latin typeface="Montserrat" pitchFamily="2" charset="0"/>
              <a:cs typeface="Arial" panose="020B0604020202020204" pitchFamily="34" charset="0"/>
            </a:rPr>
            <a:t> without a Direct Debit Mandate.</a:t>
          </a:r>
          <a:endParaRPr lang="en-US" sz="750" b="0" i="0">
            <a:solidFill>
              <a:srgbClr val="0F2A34"/>
            </a:solidFill>
            <a:latin typeface="Montserrat" pitchFamily="2" charset="0"/>
            <a:cs typeface="Arial" panose="020B0604020202020204" pitchFamily="34" charset="0"/>
          </a:endParaRPr>
        </a:p>
      </xdr:txBody>
    </xdr:sp>
    <xdr:clientData/>
  </xdr:twoCellAnchor>
  <xdr:twoCellAnchor editAs="oneCell">
    <xdr:from>
      <xdr:col>1</xdr:col>
      <xdr:colOff>198120</xdr:colOff>
      <xdr:row>0</xdr:row>
      <xdr:rowOff>73631</xdr:rowOff>
    </xdr:from>
    <xdr:to>
      <xdr:col>5</xdr:col>
      <xdr:colOff>44277</xdr:colOff>
      <xdr:row>1</xdr:row>
      <xdr:rowOff>479200</xdr:rowOff>
    </xdr:to>
    <xdr:pic>
      <xdr:nvPicPr>
        <xdr:cNvPr id="3" name="Picture 19">
          <a:extLst>
            <a:ext uri="{FF2B5EF4-FFF2-40B4-BE49-F238E27FC236}">
              <a16:creationId xmlns:a16="http://schemas.microsoft.com/office/drawing/2014/main" id="{53128A52-D885-5534-3E69-3D45CFE756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81940" y="73631"/>
          <a:ext cx="920577" cy="4817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504824</xdr:colOff>
      <xdr:row>0</xdr:row>
      <xdr:rowOff>67796</xdr:rowOff>
    </xdr:from>
    <xdr:to>
      <xdr:col>37</xdr:col>
      <xdr:colOff>343999</xdr:colOff>
      <xdr:row>1</xdr:row>
      <xdr:rowOff>371100</xdr:rowOff>
    </xdr:to>
    <xdr:pic>
      <xdr:nvPicPr>
        <xdr:cNvPr id="14" name="Picture 20">
          <a:extLst>
            <a:ext uri="{FF2B5EF4-FFF2-40B4-BE49-F238E27FC236}">
              <a16:creationId xmlns:a16="http://schemas.microsoft.com/office/drawing/2014/main" id="{323AE54D-57A1-EF17-A1EB-FC438435898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7400924" y="67796"/>
          <a:ext cx="1534625" cy="379504"/>
        </a:xfrm>
        <a:prstGeom prst="rect">
          <a:avLst/>
        </a:prstGeom>
      </xdr:spPr>
    </xdr:pic>
    <xdr:clientData/>
  </xdr:twoCellAnchor>
  <xdr:twoCellAnchor editAs="oneCell">
    <xdr:from>
      <xdr:col>1</xdr:col>
      <xdr:colOff>209753</xdr:colOff>
      <xdr:row>86</xdr:row>
      <xdr:rowOff>180416</xdr:rowOff>
    </xdr:from>
    <xdr:to>
      <xdr:col>2</xdr:col>
      <xdr:colOff>114503</xdr:colOff>
      <xdr:row>86</xdr:row>
      <xdr:rowOff>389966</xdr:rowOff>
    </xdr:to>
    <xdr:pic>
      <xdr:nvPicPr>
        <xdr:cNvPr id="17" name="Picture 21">
          <a:extLst>
            <a:ext uri="{FF2B5EF4-FFF2-40B4-BE49-F238E27FC236}">
              <a16:creationId xmlns:a16="http://schemas.microsoft.com/office/drawing/2014/main" id="{1F2276C1-CAF0-9F16-901E-C96E5A9B551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209753" y="12578604"/>
          <a:ext cx="2095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550856</xdr:colOff>
      <xdr:row>1</xdr:row>
      <xdr:rowOff>19608</xdr:rowOff>
    </xdr:from>
    <xdr:to>
      <xdr:col>9</xdr:col>
      <xdr:colOff>554547</xdr:colOff>
      <xdr:row>3</xdr:row>
      <xdr:rowOff>20008</xdr:rowOff>
    </xdr:to>
    <xdr:pic>
      <xdr:nvPicPr>
        <xdr:cNvPr id="26" name="Picture 3">
          <a:extLst>
            <a:ext uri="{FF2B5EF4-FFF2-40B4-BE49-F238E27FC236}">
              <a16:creationId xmlns:a16="http://schemas.microsoft.com/office/drawing/2014/main" id="{D4F7C62F-FCB2-4F08-B1E4-07EE16E0C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027606" y="219633"/>
          <a:ext cx="1641991" cy="406800"/>
        </a:xfrm>
        <a:prstGeom prst="rect">
          <a:avLst/>
        </a:prstGeom>
      </xdr:spPr>
    </xdr:pic>
    <xdr:clientData/>
  </xdr:twoCellAnchor>
  <xdr:twoCellAnchor>
    <xdr:from>
      <xdr:col>1</xdr:col>
      <xdr:colOff>0</xdr:colOff>
      <xdr:row>7</xdr:row>
      <xdr:rowOff>154893</xdr:rowOff>
    </xdr:from>
    <xdr:to>
      <xdr:col>3</xdr:col>
      <xdr:colOff>544607</xdr:colOff>
      <xdr:row>15</xdr:row>
      <xdr:rowOff>47625</xdr:rowOff>
    </xdr:to>
    <xdr:sp macro="" textlink="">
      <xdr:nvSpPr>
        <xdr:cNvPr id="10" name="TextBox 9">
          <a:extLst>
            <a:ext uri="{FF2B5EF4-FFF2-40B4-BE49-F238E27FC236}">
              <a16:creationId xmlns:a16="http://schemas.microsoft.com/office/drawing/2014/main" id="{0463BBB8-FD0C-49D6-8E6F-9D89F59A540C}"/>
            </a:ext>
          </a:extLst>
        </xdr:cNvPr>
        <xdr:cNvSpPr txBox="1"/>
      </xdr:nvSpPr>
      <xdr:spPr>
        <a:xfrm>
          <a:off x="66675" y="1869393"/>
          <a:ext cx="2240057" cy="1492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Contract</a:t>
          </a:r>
          <a:r>
            <a:rPr lang="en-GB" sz="800" b="1" kern="1200" baseline="0">
              <a:latin typeface="Montserrat" pitchFamily="2" charset="0"/>
            </a:rPr>
            <a:t> Terms</a:t>
          </a:r>
          <a:endParaRPr lang="en-GB" sz="800" b="1" kern="1200">
            <a:latin typeface="Montserrat" pitchFamily="2" charset="0"/>
          </a:endParaRPr>
        </a:p>
        <a:p>
          <a:r>
            <a:rPr lang="en-GB" sz="800" kern="1200">
              <a:latin typeface="Montserrat" pitchFamily="2" charset="0"/>
            </a:rPr>
            <a:t>The following</a:t>
          </a:r>
          <a:r>
            <a:rPr lang="en-GB" sz="800" kern="1200" baseline="0">
              <a:latin typeface="Montserrat" pitchFamily="2" charset="0"/>
            </a:rPr>
            <a:t> contract details form part of the agreement between us which is set out in Dyce Utilities Limited t/a Dyce Energy Terms &amp; Conditions. By signing this document you confirm all the information provide is accurate and complete. Should you attempt to transfer your supply away before the end of the fixed term contract you may be charged an early termination fee.</a:t>
          </a:r>
          <a:endParaRPr lang="en-GB" sz="800" kern="1200">
            <a:latin typeface="Montserrat" pitchFamily="2" charset="0"/>
          </a:endParaRPr>
        </a:p>
      </xdr:txBody>
    </xdr:sp>
    <xdr:clientData/>
  </xdr:twoCellAnchor>
  <xdr:twoCellAnchor>
    <xdr:from>
      <xdr:col>0</xdr:col>
      <xdr:colOff>57150</xdr:colOff>
      <xdr:row>14</xdr:row>
      <xdr:rowOff>168909</xdr:rowOff>
    </xdr:from>
    <xdr:to>
      <xdr:col>3</xdr:col>
      <xdr:colOff>528357</xdr:colOff>
      <xdr:row>21</xdr:row>
      <xdr:rowOff>171450</xdr:rowOff>
    </xdr:to>
    <xdr:sp macro="" textlink="">
      <xdr:nvSpPr>
        <xdr:cNvPr id="11" name="TextBox 10">
          <a:extLst>
            <a:ext uri="{FF2B5EF4-FFF2-40B4-BE49-F238E27FC236}">
              <a16:creationId xmlns:a16="http://schemas.microsoft.com/office/drawing/2014/main" id="{B69E0570-FFD0-4312-9B69-A1035269CBB3}"/>
            </a:ext>
          </a:extLst>
        </xdr:cNvPr>
        <xdr:cNvSpPr txBox="1"/>
      </xdr:nvSpPr>
      <xdr:spPr>
        <a:xfrm>
          <a:off x="57150" y="3283584"/>
          <a:ext cx="2233332" cy="140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Smart</a:t>
          </a:r>
          <a:r>
            <a:rPr lang="en-GB" sz="800" b="1" kern="1200" baseline="0">
              <a:latin typeface="Montserrat" pitchFamily="2" charset="0"/>
            </a:rPr>
            <a:t> Meter Requirement</a:t>
          </a:r>
          <a:endParaRPr lang="en-GB" sz="800" b="1" kern="1200">
            <a:latin typeface="Montserrat" pitchFamily="2" charset="0"/>
          </a:endParaRPr>
        </a:p>
        <a:p>
          <a:r>
            <a:rPr lang="en-GB" sz="800" kern="1200" baseline="0">
              <a:latin typeface="Montserrat" pitchFamily="2" charset="0"/>
            </a:rPr>
            <a:t>Your contract is subject to the installation of a smart meter, where the installation is suitable. If a smart meter is unable to be installed your contract may be terminated with 30 days written notice. If you object to the installation of a smart meter we may changed your agreed rates to our selected suppliers Smart Default Rate. </a:t>
          </a:r>
          <a:endParaRPr lang="en-GB" sz="800" kern="1200">
            <a:latin typeface="Montserrat" pitchFamily="2" charset="0"/>
          </a:endParaRPr>
        </a:p>
      </xdr:txBody>
    </xdr:sp>
    <xdr:clientData/>
  </xdr:twoCellAnchor>
  <xdr:twoCellAnchor>
    <xdr:from>
      <xdr:col>1</xdr:col>
      <xdr:colOff>0</xdr:colOff>
      <xdr:row>21</xdr:row>
      <xdr:rowOff>79754</xdr:rowOff>
    </xdr:from>
    <xdr:to>
      <xdr:col>3</xdr:col>
      <xdr:colOff>549089</xdr:colOff>
      <xdr:row>31</xdr:row>
      <xdr:rowOff>190499</xdr:rowOff>
    </xdr:to>
    <xdr:sp macro="" textlink="">
      <xdr:nvSpPr>
        <xdr:cNvPr id="12" name="TextBox 11">
          <a:extLst>
            <a:ext uri="{FF2B5EF4-FFF2-40B4-BE49-F238E27FC236}">
              <a16:creationId xmlns:a16="http://schemas.microsoft.com/office/drawing/2014/main" id="{31C9F1CE-5444-4269-B194-FC8DF359031E}"/>
            </a:ext>
          </a:extLst>
        </xdr:cNvPr>
        <xdr:cNvSpPr txBox="1"/>
      </xdr:nvSpPr>
      <xdr:spPr>
        <a:xfrm>
          <a:off x="66675" y="4594604"/>
          <a:ext cx="2244539" cy="21109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Charges</a:t>
          </a:r>
        </a:p>
        <a:p>
          <a:r>
            <a:rPr lang="en-GB" sz="800" kern="1200" baseline="0">
              <a:latin typeface="Montserrat" pitchFamily="2" charset="0"/>
            </a:rPr>
            <a:t>If you have placed </a:t>
          </a:r>
          <a:r>
            <a:rPr lang="en-GB" sz="800" kern="1200" baseline="0">
              <a:solidFill>
                <a:sysClr val="windowText" lastClr="000000"/>
              </a:solidFill>
              <a:latin typeface="Montserrat" pitchFamily="2" charset="0"/>
            </a:rPr>
            <a:t>your agreement through a Third party Intermediary (TPI) you may pay a commission fee on your rates as detailed on your business</a:t>
          </a:r>
          <a:r>
            <a:rPr lang="en-GB" sz="800" kern="1200" baseline="0">
              <a:solidFill>
                <a:schemeClr val="dk1"/>
              </a:solidFill>
              <a:latin typeface="Montserrat" pitchFamily="2" charset="0"/>
            </a:rPr>
            <a:t> energy contract proposal and</a:t>
          </a:r>
          <a:r>
            <a:rPr lang="en-GB" sz="800" kern="1200" baseline="0">
              <a:latin typeface="Montserrat" pitchFamily="2" charset="0"/>
            </a:rPr>
            <a:t> welcome pack. The estimated total 3rd party charges include any TPI commission plus the fee paid to Dyce Energy by our selected supplier Yu Energy to help manage your supply. Any other set associated contract charges related to this supply can be found at dyce-energy.co.uk/useful-documents/.</a:t>
          </a:r>
        </a:p>
      </xdr:txBody>
    </xdr:sp>
    <xdr:clientData/>
  </xdr:twoCellAnchor>
  <xdr:twoCellAnchor>
    <xdr:from>
      <xdr:col>3</xdr:col>
      <xdr:colOff>1086974</xdr:colOff>
      <xdr:row>7</xdr:row>
      <xdr:rowOff>158754</xdr:rowOff>
    </xdr:from>
    <xdr:to>
      <xdr:col>8</xdr:col>
      <xdr:colOff>459447</xdr:colOff>
      <xdr:row>13</xdr:row>
      <xdr:rowOff>148172</xdr:rowOff>
    </xdr:to>
    <xdr:sp macro="" textlink="">
      <xdr:nvSpPr>
        <xdr:cNvPr id="13" name="TextBox 12">
          <a:extLst>
            <a:ext uri="{FF2B5EF4-FFF2-40B4-BE49-F238E27FC236}">
              <a16:creationId xmlns:a16="http://schemas.microsoft.com/office/drawing/2014/main" id="{C436C167-FC79-48B3-989D-E443F811639F}"/>
            </a:ext>
          </a:extLst>
        </xdr:cNvPr>
        <xdr:cNvSpPr txBox="1"/>
      </xdr:nvSpPr>
      <xdr:spPr>
        <a:xfrm>
          <a:off x="4029141" y="1883837"/>
          <a:ext cx="3140139" cy="11959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Credit</a:t>
          </a:r>
          <a:r>
            <a:rPr lang="en-GB" sz="800" b="1" kern="1200" baseline="0">
              <a:latin typeface="Montserrat" pitchFamily="2" charset="0"/>
            </a:rPr>
            <a:t> Checking</a:t>
          </a:r>
        </a:p>
        <a:p>
          <a:r>
            <a:rPr lang="en-GB" sz="800" b="0" kern="1200">
              <a:latin typeface="Montserrat" pitchFamily="2" charset="0"/>
            </a:rPr>
            <a:t>We shall be entitled at any time to undertake a review of your credit status. If we are not satisfied (in our sole discretion) with your credit status at any time, or if we have reasonable concerns about your ability to pay, or if you have failed to pay any sum due to us by any Due Date, we may</a:t>
          </a:r>
          <a:r>
            <a:rPr lang="en-GB" sz="800" b="0" kern="1200" baseline="0">
              <a:latin typeface="Montserrat" pitchFamily="2" charset="0"/>
            </a:rPr>
            <a:t> vary this agreement as set out in our full terms &amp; conditions.</a:t>
          </a:r>
          <a:endParaRPr lang="en-GB" sz="800" b="0" kern="1200">
            <a:latin typeface="Montserrat" pitchFamily="2" charset="0"/>
          </a:endParaRPr>
        </a:p>
      </xdr:txBody>
    </xdr:sp>
    <xdr:clientData/>
  </xdr:twoCellAnchor>
  <xdr:twoCellAnchor>
    <xdr:from>
      <xdr:col>3</xdr:col>
      <xdr:colOff>1086968</xdr:colOff>
      <xdr:row>13</xdr:row>
      <xdr:rowOff>5984</xdr:rowOff>
    </xdr:from>
    <xdr:to>
      <xdr:col>8</xdr:col>
      <xdr:colOff>459441</xdr:colOff>
      <xdr:row>18</xdr:row>
      <xdr:rowOff>28575</xdr:rowOff>
    </xdr:to>
    <xdr:sp macro="" textlink="">
      <xdr:nvSpPr>
        <xdr:cNvPr id="14" name="TextBox 13">
          <a:extLst>
            <a:ext uri="{FF2B5EF4-FFF2-40B4-BE49-F238E27FC236}">
              <a16:creationId xmlns:a16="http://schemas.microsoft.com/office/drawing/2014/main" id="{682E0653-7CAE-4CEB-887F-8AA9C266E29F}"/>
            </a:ext>
          </a:extLst>
        </xdr:cNvPr>
        <xdr:cNvSpPr txBox="1"/>
      </xdr:nvSpPr>
      <xdr:spPr>
        <a:xfrm>
          <a:off x="2849093" y="2920634"/>
          <a:ext cx="3144373" cy="102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Contract Prices</a:t>
          </a:r>
        </a:p>
        <a:p>
          <a:r>
            <a:rPr lang="en-GB" sz="800" b="0" kern="1200">
              <a:latin typeface="Montserrat" pitchFamily="2" charset="0"/>
            </a:rPr>
            <a:t>All prices exclude Reactive</a:t>
          </a:r>
          <a:r>
            <a:rPr lang="en-GB" sz="800" b="0" kern="1200" baseline="0">
              <a:latin typeface="Montserrat" pitchFamily="2" charset="0"/>
            </a:rPr>
            <a:t> Power and Excess Capacity charges, VAT, Climate Change Levy (CCL), and Green Gas Levy. If these apply to you, we will add them at the current rates. If your plan includes Capacity Charges, they will be calculated using your authorised supply capacity and the rates agreed.</a:t>
          </a:r>
          <a:endParaRPr lang="en-GB" sz="800" b="0" kern="1200">
            <a:latin typeface="Montserrat" pitchFamily="2" charset="0"/>
          </a:endParaRPr>
        </a:p>
      </xdr:txBody>
    </xdr:sp>
    <xdr:clientData/>
  </xdr:twoCellAnchor>
  <xdr:twoCellAnchor>
    <xdr:from>
      <xdr:col>3</xdr:col>
      <xdr:colOff>1086968</xdr:colOff>
      <xdr:row>17</xdr:row>
      <xdr:rowOff>104216</xdr:rowOff>
    </xdr:from>
    <xdr:to>
      <xdr:col>8</xdr:col>
      <xdr:colOff>459441</xdr:colOff>
      <xdr:row>23</xdr:row>
      <xdr:rowOff>86784</xdr:rowOff>
    </xdr:to>
    <xdr:sp macro="" textlink="">
      <xdr:nvSpPr>
        <xdr:cNvPr id="15" name="TextBox 14">
          <a:extLst>
            <a:ext uri="{FF2B5EF4-FFF2-40B4-BE49-F238E27FC236}">
              <a16:creationId xmlns:a16="http://schemas.microsoft.com/office/drawing/2014/main" id="{E4F12B24-901B-449C-A6DA-9925B506E607}"/>
            </a:ext>
          </a:extLst>
        </xdr:cNvPr>
        <xdr:cNvSpPr txBox="1"/>
      </xdr:nvSpPr>
      <xdr:spPr>
        <a:xfrm>
          <a:off x="2849093" y="3818966"/>
          <a:ext cx="3144373" cy="1182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Renewal Notice</a:t>
          </a:r>
        </a:p>
        <a:p>
          <a:r>
            <a:rPr lang="en-GB" sz="800" b="0" kern="1200">
              <a:latin typeface="Montserrat" pitchFamily="2" charset="0"/>
            </a:rPr>
            <a:t>On or about 60 days before your fixed</a:t>
          </a:r>
          <a:r>
            <a:rPr lang="en-GB" sz="800" b="0" kern="1200" baseline="0">
              <a:latin typeface="Montserrat" pitchFamily="2" charset="0"/>
            </a:rPr>
            <a:t> term ends we will send you your renewal options. If you havent switched supplier or agreed another contract with us when your fixed term ends our selected suppliers out of contract rates will apply. They are higher than rates on fixed term contracts, have variable pricing and can change at any time with notice.</a:t>
          </a:r>
          <a:endParaRPr lang="en-GB" sz="800" b="0" kern="1200">
            <a:latin typeface="Montserrat" pitchFamily="2" charset="0"/>
          </a:endParaRPr>
        </a:p>
      </xdr:txBody>
    </xdr:sp>
    <xdr:clientData/>
  </xdr:twoCellAnchor>
  <xdr:twoCellAnchor>
    <xdr:from>
      <xdr:col>3</xdr:col>
      <xdr:colOff>1098175</xdr:colOff>
      <xdr:row>22</xdr:row>
      <xdr:rowOff>144503</xdr:rowOff>
    </xdr:from>
    <xdr:to>
      <xdr:col>8</xdr:col>
      <xdr:colOff>470648</xdr:colOff>
      <xdr:row>28</xdr:row>
      <xdr:rowOff>51954</xdr:rowOff>
    </xdr:to>
    <xdr:sp macro="" textlink="">
      <xdr:nvSpPr>
        <xdr:cNvPr id="16" name="TextBox 15">
          <a:extLst>
            <a:ext uri="{FF2B5EF4-FFF2-40B4-BE49-F238E27FC236}">
              <a16:creationId xmlns:a16="http://schemas.microsoft.com/office/drawing/2014/main" id="{88CA0FB9-D32F-48A7-80BA-9B04CF5D5E53}"/>
            </a:ext>
          </a:extLst>
        </xdr:cNvPr>
        <xdr:cNvSpPr txBox="1"/>
      </xdr:nvSpPr>
      <xdr:spPr>
        <a:xfrm>
          <a:off x="2855970" y="4837730"/>
          <a:ext cx="3113201" cy="11024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Payment and Billing</a:t>
          </a:r>
        </a:p>
        <a:p>
          <a:r>
            <a:rPr lang="en-GB" sz="800" b="0" kern="1200">
              <a:latin typeface="Montserrat" pitchFamily="2" charset="0"/>
            </a:rPr>
            <a:t>Payment</a:t>
          </a:r>
          <a:r>
            <a:rPr lang="en-GB" sz="800" b="0" kern="1200" baseline="0">
              <a:latin typeface="Montserrat" pitchFamily="2" charset="0"/>
            </a:rPr>
            <a:t> terms are either monthly variable direct debit or monthly BACS. Please be aware that paying by BACS will incur a charge of £20 per payment.</a:t>
          </a:r>
        </a:p>
        <a:p>
          <a:r>
            <a:rPr lang="en-GB" sz="800" b="0" kern="1200" baseline="0">
              <a:solidFill>
                <a:sysClr val="windowText" lastClr="000000"/>
              </a:solidFill>
              <a:latin typeface="Montserrat" pitchFamily="2" charset="0"/>
            </a:rPr>
            <a:t>Billing is online only, should you wish to receive postal invoices or statements these will be charged as published on our website at dyce-energy.co.uk/useful-documents/.</a:t>
          </a:r>
          <a:endParaRPr lang="en-GB" sz="800" b="0" kern="1200">
            <a:solidFill>
              <a:sysClr val="windowText" lastClr="000000"/>
            </a:solidFill>
            <a:latin typeface="Montserrat" pitchFamily="2" charset="0"/>
          </a:endParaRPr>
        </a:p>
      </xdr:txBody>
    </xdr:sp>
    <xdr:clientData/>
  </xdr:twoCellAnchor>
  <xdr:twoCellAnchor>
    <xdr:from>
      <xdr:col>0</xdr:col>
      <xdr:colOff>52669</xdr:colOff>
      <xdr:row>53</xdr:row>
      <xdr:rowOff>179295</xdr:rowOff>
    </xdr:from>
    <xdr:to>
      <xdr:col>10</xdr:col>
      <xdr:colOff>1</xdr:colOff>
      <xdr:row>55</xdr:row>
      <xdr:rowOff>161612</xdr:rowOff>
    </xdr:to>
    <xdr:sp macro="" textlink="">
      <xdr:nvSpPr>
        <xdr:cNvPr id="28" name="TextBox 16">
          <a:extLst>
            <a:ext uri="{FF2B5EF4-FFF2-40B4-BE49-F238E27FC236}">
              <a16:creationId xmlns:a16="http://schemas.microsoft.com/office/drawing/2014/main" id="{4A09DC0B-43AF-4A75-9B03-F857F086D389}"/>
            </a:ext>
          </a:extLst>
        </xdr:cNvPr>
        <xdr:cNvSpPr txBox="1"/>
      </xdr:nvSpPr>
      <xdr:spPr>
        <a:xfrm>
          <a:off x="52669" y="11094945"/>
          <a:ext cx="6652932" cy="382367"/>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       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xdr:from>
      <xdr:col>1</xdr:col>
      <xdr:colOff>0</xdr:colOff>
      <xdr:row>43</xdr:row>
      <xdr:rowOff>11210</xdr:rowOff>
    </xdr:from>
    <xdr:to>
      <xdr:col>3</xdr:col>
      <xdr:colOff>504263</xdr:colOff>
      <xdr:row>49</xdr:row>
      <xdr:rowOff>47625</xdr:rowOff>
    </xdr:to>
    <xdr:sp macro="" textlink="">
      <xdr:nvSpPr>
        <xdr:cNvPr id="19" name="TextBox 18">
          <a:extLst>
            <a:ext uri="{FF2B5EF4-FFF2-40B4-BE49-F238E27FC236}">
              <a16:creationId xmlns:a16="http://schemas.microsoft.com/office/drawing/2014/main" id="{2835F533-9B7F-4E46-916F-3E50F050E788}"/>
            </a:ext>
          </a:extLst>
        </xdr:cNvPr>
        <xdr:cNvSpPr txBox="1"/>
      </xdr:nvSpPr>
      <xdr:spPr>
        <a:xfrm>
          <a:off x="66675" y="9326660"/>
          <a:ext cx="2199713" cy="1236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0" kern="1200">
              <a:latin typeface="Montserrat" pitchFamily="2" charset="0"/>
            </a:rPr>
            <a:t>By signing</a:t>
          </a:r>
          <a:r>
            <a:rPr lang="en-GB" sz="800" b="0" kern="1200" baseline="0">
              <a:latin typeface="Montserrat" pitchFamily="2" charset="0"/>
            </a:rPr>
            <a:t> this contract, I am confirming that I have agreed to enter into a legally binding contract with Dyce Energy and the details provided are correct. I am authorised to sign on behalf of the company. The agreement will become legally binding when we accept the returned signed offer.</a:t>
          </a:r>
          <a:endParaRPr lang="en-GB" sz="800" b="0" kern="1200">
            <a:solidFill>
              <a:srgbClr val="FF0000"/>
            </a:solidFill>
            <a:latin typeface="Montserrat" pitchFamily="2" charset="0"/>
          </a:endParaRPr>
        </a:p>
      </xdr:txBody>
    </xdr:sp>
    <xdr:clientData/>
  </xdr:twoCellAnchor>
  <xdr:twoCellAnchor editAs="oneCell">
    <xdr:from>
      <xdr:col>1</xdr:col>
      <xdr:colOff>0</xdr:colOff>
      <xdr:row>5</xdr:row>
      <xdr:rowOff>0</xdr:rowOff>
    </xdr:from>
    <xdr:to>
      <xdr:col>1</xdr:col>
      <xdr:colOff>304800</xdr:colOff>
      <xdr:row>6</xdr:row>
      <xdr:rowOff>104775</xdr:rowOff>
    </xdr:to>
    <xdr:sp macro="" textlink="">
      <xdr:nvSpPr>
        <xdr:cNvPr id="2049" name="AutoShape 1">
          <a:extLst>
            <a:ext uri="{FF2B5EF4-FFF2-40B4-BE49-F238E27FC236}">
              <a16:creationId xmlns:a16="http://schemas.microsoft.com/office/drawing/2014/main" id="{283E0561-4646-59AB-5F9A-F8C48F0C5D29}"/>
            </a:ext>
          </a:extLst>
        </xdr:cNvPr>
        <xdr:cNvSpPr>
          <a:spLocks noChangeAspect="1" noChangeArrowheads="1"/>
        </xdr:cNvSpPr>
      </xdr:nvSpPr>
      <xdr:spPr bwMode="auto">
        <a:xfrm>
          <a:off x="57150" y="1314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4</xdr:row>
      <xdr:rowOff>95252</xdr:rowOff>
    </xdr:from>
    <xdr:to>
      <xdr:col>9</xdr:col>
      <xdr:colOff>582083</xdr:colOff>
      <xdr:row>8</xdr:row>
      <xdr:rowOff>10584</xdr:rowOff>
    </xdr:to>
    <xdr:sp macro="" textlink="">
      <xdr:nvSpPr>
        <xdr:cNvPr id="2" name="TextBox 1">
          <a:extLst>
            <a:ext uri="{FF2B5EF4-FFF2-40B4-BE49-F238E27FC236}">
              <a16:creationId xmlns:a16="http://schemas.microsoft.com/office/drawing/2014/main" id="{CA419FBE-1836-5A7A-DE6B-90889A0EC5B8}"/>
            </a:ext>
          </a:extLst>
        </xdr:cNvPr>
        <xdr:cNvSpPr txBox="1"/>
      </xdr:nvSpPr>
      <xdr:spPr>
        <a:xfrm>
          <a:off x="74083" y="1217085"/>
          <a:ext cx="7810500" cy="719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kern="1200">
              <a:latin typeface="Montserrat" pitchFamily="2" charset="0"/>
            </a:rPr>
            <a:t>The following page outlines the Principal Terms relating to the</a:t>
          </a:r>
          <a:r>
            <a:rPr lang="en-GB" sz="800" kern="1200" baseline="0">
              <a:latin typeface="Montserrat" pitchFamily="2" charset="0"/>
            </a:rPr>
            <a:t> supply of electricity and/or gas to your business premises. A full set of Dyce Energy and Selected Supplier Terms and Conditions are available to view online at dyce-energy.co.uk/terms/y.</a:t>
          </a:r>
        </a:p>
        <a:p>
          <a:r>
            <a:rPr lang="en-GB" sz="800" kern="1200" baseline="0">
              <a:latin typeface="Montserrat" pitchFamily="2" charset="0"/>
            </a:rPr>
            <a:t>By agreeing to this contract, you confirm you have the necessary authority to enter into a legally binding contract between Dyce Energy, our Selected Supplier Yu Energy and the business you represent.</a:t>
          </a:r>
          <a:endParaRPr lang="en-GB" sz="800" kern="1200">
            <a:latin typeface="Montserrat" pitchFamily="2" charset="0"/>
          </a:endParaRPr>
        </a:p>
      </xdr:txBody>
    </xdr:sp>
    <xdr:clientData/>
  </xdr:twoCellAnchor>
  <xdr:twoCellAnchor>
    <xdr:from>
      <xdr:col>3</xdr:col>
      <xdr:colOff>1095375</xdr:colOff>
      <xdr:row>27</xdr:row>
      <xdr:rowOff>165484</xdr:rowOff>
    </xdr:from>
    <xdr:to>
      <xdr:col>8</xdr:col>
      <xdr:colOff>495300</xdr:colOff>
      <xdr:row>33</xdr:row>
      <xdr:rowOff>56283</xdr:rowOff>
    </xdr:to>
    <xdr:sp macro="" textlink="">
      <xdr:nvSpPr>
        <xdr:cNvPr id="5" name="TextBox 4">
          <a:extLst>
            <a:ext uri="{FF2B5EF4-FFF2-40B4-BE49-F238E27FC236}">
              <a16:creationId xmlns:a16="http://schemas.microsoft.com/office/drawing/2014/main" id="{FC824F52-EED0-45C9-83E3-A5AF7EE8FCAC}"/>
            </a:ext>
          </a:extLst>
        </xdr:cNvPr>
        <xdr:cNvSpPr txBox="1"/>
      </xdr:nvSpPr>
      <xdr:spPr>
        <a:xfrm>
          <a:off x="2853170" y="5854507"/>
          <a:ext cx="3140653" cy="1085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Minimum and maximum consumption</a:t>
          </a:r>
        </a:p>
        <a:p>
          <a:r>
            <a:rPr lang="en-GB" sz="800" b="0" kern="1200">
              <a:latin typeface="Montserrat" pitchFamily="2" charset="0"/>
            </a:rPr>
            <a:t>For corporate business customers with consumption of more than 150,000 kWh for electricity</a:t>
          </a:r>
          <a:r>
            <a:rPr lang="en-GB" sz="800" b="0" kern="1200" baseline="0">
              <a:latin typeface="Montserrat" pitchFamily="2" charset="0"/>
            </a:rPr>
            <a:t> and 293,000 kWh for gas, we shall be entitled to impose charges if your actual consumption during the fixed term period is at least 10% less or 10% more than the total anticpated consumption relating to the fixed term period in accordance with our terms &amp; conditions.</a:t>
          </a:r>
          <a:endParaRPr lang="en-GB" sz="800" b="0" kern="1200">
            <a:latin typeface="Montserrat" pitchFamily="2" charset="0"/>
          </a:endParaRPr>
        </a:p>
      </xdr:txBody>
    </xdr:sp>
    <xdr:clientData/>
  </xdr:twoCellAnchor>
  <xdr:twoCellAnchor>
    <xdr:from>
      <xdr:col>0</xdr:col>
      <xdr:colOff>62441</xdr:colOff>
      <xdr:row>33</xdr:row>
      <xdr:rowOff>62152</xdr:rowOff>
    </xdr:from>
    <xdr:to>
      <xdr:col>8</xdr:col>
      <xdr:colOff>514350</xdr:colOff>
      <xdr:row>41</xdr:row>
      <xdr:rowOff>8660</xdr:rowOff>
    </xdr:to>
    <xdr:sp macro="" textlink="">
      <xdr:nvSpPr>
        <xdr:cNvPr id="7" name="TextBox 6">
          <a:extLst>
            <a:ext uri="{FF2B5EF4-FFF2-40B4-BE49-F238E27FC236}">
              <a16:creationId xmlns:a16="http://schemas.microsoft.com/office/drawing/2014/main" id="{CF0BD4F5-2F99-4212-BBF3-43A953DA67A7}"/>
            </a:ext>
          </a:extLst>
        </xdr:cNvPr>
        <xdr:cNvSpPr txBox="1"/>
      </xdr:nvSpPr>
      <xdr:spPr>
        <a:xfrm>
          <a:off x="62441" y="6946129"/>
          <a:ext cx="5950432" cy="1539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latin typeface="Montserrat" pitchFamily="2" charset="0"/>
            </a:rPr>
            <a:t>Additional Product Specific Terms</a:t>
          </a:r>
        </a:p>
        <a:p>
          <a:endParaRPr lang="en-GB" sz="800" b="1" kern="1200" baseline="0">
            <a:latin typeface="Montserrat" pitchFamily="2" charset="0"/>
          </a:endParaRPr>
        </a:p>
        <a:p>
          <a:r>
            <a:rPr lang="en-GB" sz="800" b="1" kern="1200" baseline="0">
              <a:latin typeface="Montserrat" pitchFamily="2" charset="0"/>
            </a:rPr>
            <a:t>100% Green Electricity</a:t>
          </a:r>
        </a:p>
        <a:p>
          <a:r>
            <a:rPr lang="en-GB" sz="800" b="0" kern="1200" baseline="0">
              <a:latin typeface="Montserrat" pitchFamily="2" charset="0"/>
            </a:rPr>
            <a:t>Renewable Energy Guarantees of Origin certificates (REGO's) confirm your electricity is sourced from 100% renewable generation and allow you to report zero carbon emissions on your electricity usage and support your CSR agenda.</a:t>
          </a:r>
        </a:p>
        <a:p>
          <a:endParaRPr lang="en-GB" sz="800" b="0" kern="1200" baseline="0">
            <a:latin typeface="Montserrat" pitchFamily="2" charset="0"/>
          </a:endParaRPr>
        </a:p>
        <a:p>
          <a:r>
            <a:rPr lang="en-GB" sz="800" b="1" kern="1200" baseline="0">
              <a:latin typeface="Montserrat" pitchFamily="2" charset="0"/>
            </a:rPr>
            <a:t>Carbon Neutral Gas plan</a:t>
          </a:r>
        </a:p>
        <a:p>
          <a:r>
            <a:rPr lang="en-GB" sz="800" b="0" kern="1200" baseline="0">
              <a:latin typeface="Montserrat" pitchFamily="2" charset="0"/>
            </a:rPr>
            <a:t>by taking up Carbon Neutral Gas, the carbon emissions associated with your gas consumption will be offset and invested in two of the most credible international schemes worldwide; Gold Standard (GS) or Verified Carbon Standard (VCS).</a:t>
          </a:r>
          <a:endParaRPr lang="en-GB" sz="800" b="0" kern="1200">
            <a:latin typeface="Montserrat" pitchFamily="2" charset="0"/>
          </a:endParaRPr>
        </a:p>
      </xdr:txBody>
    </xdr:sp>
    <xdr:clientData/>
  </xdr:twoCellAnchor>
  <xdr:twoCellAnchor editAs="oneCell">
    <xdr:from>
      <xdr:col>1</xdr:col>
      <xdr:colOff>173182</xdr:colOff>
      <xdr:row>1</xdr:row>
      <xdr:rowOff>117763</xdr:rowOff>
    </xdr:from>
    <xdr:to>
      <xdr:col>2</xdr:col>
      <xdr:colOff>471055</xdr:colOff>
      <xdr:row>3</xdr:row>
      <xdr:rowOff>180109</xdr:rowOff>
    </xdr:to>
    <xdr:pic>
      <xdr:nvPicPr>
        <xdr:cNvPr id="24" name="Picture 5">
          <a:extLst>
            <a:ext uri="{FF2B5EF4-FFF2-40B4-BE49-F238E27FC236}">
              <a16:creationId xmlns:a16="http://schemas.microsoft.com/office/drawing/2014/main" id="{5BBAC5F9-28D2-4C16-8C8A-F28EC19BAF1F}"/>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42455" y="318654"/>
          <a:ext cx="838200" cy="4710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237802</xdr:rowOff>
    </xdr:from>
    <xdr:to>
      <xdr:col>5</xdr:col>
      <xdr:colOff>41413</xdr:colOff>
      <xdr:row>12</xdr:row>
      <xdr:rowOff>8283</xdr:rowOff>
    </xdr:to>
    <xdr:sp macro="" textlink="">
      <xdr:nvSpPr>
        <xdr:cNvPr id="2" name="TextBox 1">
          <a:extLst>
            <a:ext uri="{FF2B5EF4-FFF2-40B4-BE49-F238E27FC236}">
              <a16:creationId xmlns:a16="http://schemas.microsoft.com/office/drawing/2014/main" id="{636F9D6E-C8BF-4396-8258-41543876F397}"/>
            </a:ext>
          </a:extLst>
        </xdr:cNvPr>
        <xdr:cNvSpPr txBox="1"/>
      </xdr:nvSpPr>
      <xdr:spPr>
        <a:xfrm>
          <a:off x="216277" y="952177"/>
          <a:ext cx="3463686" cy="1675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900">
              <a:solidFill>
                <a:schemeClr val="dk1"/>
              </a:solidFill>
              <a:effectLst/>
              <a:latin typeface="Montserrat" pitchFamily="2" charset="0"/>
              <a:ea typeface="+mn-ea"/>
              <a:cs typeface="+mn-cs"/>
            </a:rPr>
            <a:t>When</a:t>
          </a:r>
          <a:r>
            <a:rPr lang="en-GB" sz="900" baseline="0">
              <a:solidFill>
                <a:schemeClr val="dk1"/>
              </a:solidFill>
              <a:effectLst/>
              <a:latin typeface="Montserrat" pitchFamily="2" charset="0"/>
              <a:ea typeface="+mn-ea"/>
              <a:cs typeface="+mn-cs"/>
            </a:rPr>
            <a:t> p</a:t>
          </a:r>
          <a:r>
            <a:rPr lang="en-GB" sz="900">
              <a:solidFill>
                <a:schemeClr val="dk1"/>
              </a:solidFill>
              <a:effectLst/>
              <a:latin typeface="Montserrat" pitchFamily="2" charset="0"/>
              <a:ea typeface="+mn-ea"/>
              <a:cs typeface="+mn-cs"/>
            </a:rPr>
            <a:t>aying by Direct Debit, please note that payments will now be handled by our selected supplier, </a:t>
          </a:r>
          <a:r>
            <a:rPr lang="en-GB" sz="900" b="1">
              <a:solidFill>
                <a:schemeClr val="dk1"/>
              </a:solidFill>
              <a:effectLst/>
              <a:latin typeface="Montserrat" pitchFamily="2" charset="0"/>
              <a:ea typeface="+mn-ea"/>
              <a:cs typeface="+mn-cs"/>
            </a:rPr>
            <a:t>Yü Energy</a:t>
          </a:r>
          <a:r>
            <a:rPr lang="en-GB" sz="900">
              <a:solidFill>
                <a:schemeClr val="dk1"/>
              </a:solidFill>
              <a:effectLst/>
              <a:latin typeface="Montserrat" pitchFamily="2" charset="0"/>
              <a:ea typeface="+mn-ea"/>
              <a:cs typeface="+mn-cs"/>
            </a:rPr>
            <a:t>, they will set up your Direct Debit mandate shortly after contract acceptance and manage all future billing. </a:t>
          </a:r>
        </a:p>
        <a:p>
          <a:endParaRPr lang="en-GB" sz="900" b="1">
            <a:solidFill>
              <a:srgbClr val="0F2A34"/>
            </a:solidFill>
            <a:latin typeface="Montserrat" pitchFamily="2" charset="0"/>
          </a:endParaRPr>
        </a:p>
        <a:p>
          <a:r>
            <a:rPr lang="en-GB" sz="900" b="1">
              <a:solidFill>
                <a:srgbClr val="0F2A34"/>
              </a:solidFill>
              <a:latin typeface="Montserrat" pitchFamily="2" charset="0"/>
            </a:rPr>
            <a:t>Please complete this form and upload securely.</a:t>
          </a:r>
          <a:endParaRPr lang="en-GB" sz="900" b="1" baseline="0">
            <a:solidFill>
              <a:srgbClr val="0F2A34"/>
            </a:solidFill>
            <a:latin typeface="Montserrat" pitchFamily="2" charset="0"/>
          </a:endParaRPr>
        </a:p>
        <a:p>
          <a:endParaRPr lang="en-GB" sz="900" b="1" baseline="0">
            <a:solidFill>
              <a:srgbClr val="0F2A34"/>
            </a:solidFill>
            <a:latin typeface="Montserrat" pitchFamily="2" charset="0"/>
          </a:endParaRPr>
        </a:p>
        <a:p>
          <a:r>
            <a:rPr lang="en-GB" sz="900" b="1" baseline="0">
              <a:solidFill>
                <a:srgbClr val="0F2A34"/>
              </a:solidFill>
              <a:latin typeface="Montserrat" pitchFamily="2" charset="0"/>
            </a:rPr>
            <a:t>GC re Yü Energy - CPK House</a:t>
          </a:r>
        </a:p>
        <a:p>
          <a:r>
            <a:rPr lang="en-GB" sz="900" b="1" baseline="0">
              <a:solidFill>
                <a:srgbClr val="0F2A34"/>
              </a:solidFill>
              <a:latin typeface="Montserrat" pitchFamily="2" charset="0"/>
            </a:rPr>
            <a:t>2 Horizon Place, Nottingham Business Park, Mellors Way</a:t>
          </a:r>
        </a:p>
        <a:p>
          <a:r>
            <a:rPr lang="en-GB" sz="900" b="1" baseline="0">
              <a:solidFill>
                <a:srgbClr val="0F2A34"/>
              </a:solidFill>
              <a:latin typeface="Montserrat" pitchFamily="2" charset="0"/>
            </a:rPr>
            <a:t>Nottingham, Nottinghamshire, NG8 6PY</a:t>
          </a:r>
        </a:p>
      </xdr:txBody>
    </xdr:sp>
    <xdr:clientData/>
  </xdr:twoCellAnchor>
  <xdr:oneCellAnchor>
    <xdr:from>
      <xdr:col>1</xdr:col>
      <xdr:colOff>0</xdr:colOff>
      <xdr:row>1</xdr:row>
      <xdr:rowOff>46783</xdr:rowOff>
    </xdr:from>
    <xdr:ext cx="1346266" cy="473996"/>
    <xdr:pic>
      <xdr:nvPicPr>
        <xdr:cNvPr id="3" name="Picture 2">
          <a:extLst>
            <a:ext uri="{FF2B5EF4-FFF2-40B4-BE49-F238E27FC236}">
              <a16:creationId xmlns:a16="http://schemas.microsoft.com/office/drawing/2014/main" id="{B3A85CEF-E931-4243-BC1D-2516A0B629F4}"/>
            </a:ext>
          </a:extLst>
        </xdr:cNvPr>
        <xdr:cNvPicPr>
          <a:picLocks noChangeAspect="1"/>
        </xdr:cNvPicPr>
      </xdr:nvPicPr>
      <xdr:blipFill>
        <a:blip xmlns:r="http://schemas.openxmlformats.org/officeDocument/2006/relationships" r:embed="rId1"/>
        <a:stretch>
          <a:fillRect/>
        </a:stretch>
      </xdr:blipFill>
      <xdr:spPr>
        <a:xfrm>
          <a:off x="245738" y="284908"/>
          <a:ext cx="1346266" cy="473996"/>
        </a:xfrm>
        <a:prstGeom prst="rect">
          <a:avLst/>
        </a:prstGeom>
      </xdr:spPr>
    </xdr:pic>
    <xdr:clientData/>
  </xdr:oneCellAnchor>
  <xdr:twoCellAnchor>
    <xdr:from>
      <xdr:col>6</xdr:col>
      <xdr:colOff>96542</xdr:colOff>
      <xdr:row>6</xdr:row>
      <xdr:rowOff>88327</xdr:rowOff>
    </xdr:from>
    <xdr:to>
      <xdr:col>12</xdr:col>
      <xdr:colOff>0</xdr:colOff>
      <xdr:row>13</xdr:row>
      <xdr:rowOff>1914</xdr:rowOff>
    </xdr:to>
    <xdr:sp macro="" textlink="">
      <xdr:nvSpPr>
        <xdr:cNvPr id="4" name="TextBox 3">
          <a:extLst>
            <a:ext uri="{FF2B5EF4-FFF2-40B4-BE49-F238E27FC236}">
              <a16:creationId xmlns:a16="http://schemas.microsoft.com/office/drawing/2014/main" id="{73DFF816-4236-4354-907A-8D857346F791}"/>
            </a:ext>
          </a:extLst>
        </xdr:cNvPr>
        <xdr:cNvSpPr txBox="1"/>
      </xdr:nvSpPr>
      <xdr:spPr>
        <a:xfrm>
          <a:off x="3982742" y="1088452"/>
          <a:ext cx="3846808" cy="1313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200" b="0">
              <a:solidFill>
                <a:srgbClr val="0F2A34"/>
              </a:solidFill>
              <a:latin typeface="Montserrat" pitchFamily="2" charset="0"/>
            </a:rPr>
            <a:t>Instruction</a:t>
          </a:r>
          <a:r>
            <a:rPr lang="en-GB" sz="2200" b="0" baseline="0">
              <a:solidFill>
                <a:srgbClr val="0F2A34"/>
              </a:solidFill>
              <a:latin typeface="Montserrat" pitchFamily="2" charset="0"/>
            </a:rPr>
            <a:t> to your bank or building society to pay by Direct Debit</a:t>
          </a:r>
        </a:p>
      </xdr:txBody>
    </xdr:sp>
    <xdr:clientData/>
  </xdr:twoCellAnchor>
  <xdr:twoCellAnchor>
    <xdr:from>
      <xdr:col>5</xdr:col>
      <xdr:colOff>209550</xdr:colOff>
      <xdr:row>31</xdr:row>
      <xdr:rowOff>1</xdr:rowOff>
    </xdr:from>
    <xdr:to>
      <xdr:col>11</xdr:col>
      <xdr:colOff>505810</xdr:colOff>
      <xdr:row>36</xdr:row>
      <xdr:rowOff>200025</xdr:rowOff>
    </xdr:to>
    <xdr:sp macro="" textlink="">
      <xdr:nvSpPr>
        <xdr:cNvPr id="5" name="TextBox 4">
          <a:extLst>
            <a:ext uri="{FF2B5EF4-FFF2-40B4-BE49-F238E27FC236}">
              <a16:creationId xmlns:a16="http://schemas.microsoft.com/office/drawing/2014/main" id="{88DF04FB-4E2A-4843-AB6A-482216568B2C}"/>
            </a:ext>
          </a:extLst>
        </xdr:cNvPr>
        <xdr:cNvSpPr txBox="1"/>
      </xdr:nvSpPr>
      <xdr:spPr>
        <a:xfrm>
          <a:off x="3848100" y="7143751"/>
          <a:ext cx="3830035" cy="1390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0" baseline="0">
              <a:solidFill>
                <a:schemeClr val="tx1">
                  <a:lumMod val="50000"/>
                  <a:lumOff val="50000"/>
                </a:schemeClr>
              </a:solidFill>
              <a:effectLst/>
              <a:latin typeface="Avenir Next LT Pro Light" panose="020B0304020202020204" pitchFamily="34" charset="0"/>
              <a:ea typeface="+mn-ea"/>
              <a:cs typeface="+mn-cs"/>
            </a:rPr>
            <a:t>Please pay Yü Energy Direct Debits from the account</a:t>
          </a:r>
        </a:p>
        <a:p>
          <a:r>
            <a:rPr lang="en-GB" sz="1050" b="0" baseline="0">
              <a:solidFill>
                <a:schemeClr val="tx1">
                  <a:lumMod val="50000"/>
                  <a:lumOff val="50000"/>
                </a:schemeClr>
              </a:solidFill>
              <a:effectLst/>
              <a:latin typeface="Avenir Next LT Pro Light" panose="020B0304020202020204" pitchFamily="34" charset="0"/>
              <a:ea typeface="+mn-ea"/>
              <a:cs typeface="+mn-cs"/>
            </a:rPr>
            <a:t>detailed in this Instruction subject to the safeguards</a:t>
          </a:r>
        </a:p>
        <a:p>
          <a:r>
            <a:rPr lang="en-GB" sz="1050" b="0" baseline="0">
              <a:solidFill>
                <a:schemeClr val="tx1">
                  <a:lumMod val="50000"/>
                  <a:lumOff val="50000"/>
                </a:schemeClr>
              </a:solidFill>
              <a:effectLst/>
              <a:latin typeface="Avenir Next LT Pro Light" panose="020B0304020202020204" pitchFamily="34" charset="0"/>
              <a:ea typeface="+mn-ea"/>
              <a:cs typeface="+mn-cs"/>
            </a:rPr>
            <a:t>assured by the Direct Debit Guarantee. I understand</a:t>
          </a:r>
        </a:p>
        <a:p>
          <a:r>
            <a:rPr lang="en-GB" sz="1050" b="0" baseline="0">
              <a:solidFill>
                <a:schemeClr val="tx1">
                  <a:lumMod val="50000"/>
                  <a:lumOff val="50000"/>
                </a:schemeClr>
              </a:solidFill>
              <a:effectLst/>
              <a:latin typeface="Avenir Next LT Pro Light" panose="020B0304020202020204" pitchFamily="34" charset="0"/>
              <a:ea typeface="+mn-ea"/>
              <a:cs typeface="+mn-cs"/>
            </a:rPr>
            <a:t>that this Instruction may remain with Yü Energy and,</a:t>
          </a:r>
        </a:p>
        <a:p>
          <a:r>
            <a:rPr lang="en-GB" sz="1050" b="0" baseline="0">
              <a:solidFill>
                <a:schemeClr val="tx1">
                  <a:lumMod val="50000"/>
                  <a:lumOff val="50000"/>
                </a:schemeClr>
              </a:solidFill>
              <a:effectLst/>
              <a:latin typeface="Avenir Next LT Pro Light" panose="020B0304020202020204" pitchFamily="34" charset="0"/>
              <a:ea typeface="+mn-ea"/>
              <a:cs typeface="+mn-cs"/>
            </a:rPr>
            <a:t>if so, details will be passed electronically to my bank/</a:t>
          </a:r>
        </a:p>
        <a:p>
          <a:r>
            <a:rPr lang="en-GB" sz="1050" b="0" baseline="0">
              <a:solidFill>
                <a:schemeClr val="tx1">
                  <a:lumMod val="50000"/>
                  <a:lumOff val="50000"/>
                </a:schemeClr>
              </a:solidFill>
              <a:effectLst/>
              <a:latin typeface="Avenir Next LT Pro Light" panose="020B0304020202020204" pitchFamily="34" charset="0"/>
              <a:ea typeface="+mn-ea"/>
              <a:cs typeface="+mn-cs"/>
            </a:rPr>
            <a:t>building society.</a:t>
          </a:r>
          <a:endParaRPr lang="en-GB" sz="1000" b="1" baseline="0"/>
        </a:p>
      </xdr:txBody>
    </xdr:sp>
    <xdr:clientData/>
  </xdr:twoCellAnchor>
  <xdr:twoCellAnchor>
    <xdr:from>
      <xdr:col>1</xdr:col>
      <xdr:colOff>0</xdr:colOff>
      <xdr:row>58</xdr:row>
      <xdr:rowOff>184243</xdr:rowOff>
    </xdr:from>
    <xdr:to>
      <xdr:col>11</xdr:col>
      <xdr:colOff>40005</xdr:colOff>
      <xdr:row>68</xdr:row>
      <xdr:rowOff>57152</xdr:rowOff>
    </xdr:to>
    <xdr:sp macro="" textlink="">
      <xdr:nvSpPr>
        <xdr:cNvPr id="8" name="TextBox 5">
          <a:extLst>
            <a:ext uri="{FF2B5EF4-FFF2-40B4-BE49-F238E27FC236}">
              <a16:creationId xmlns:a16="http://schemas.microsoft.com/office/drawing/2014/main" id="{EB79DA94-95E4-420F-8156-846053F192C0}"/>
            </a:ext>
          </a:extLst>
        </xdr:cNvPr>
        <xdr:cNvSpPr txBox="1"/>
      </xdr:nvSpPr>
      <xdr:spPr>
        <a:xfrm>
          <a:off x="95250" y="10770600"/>
          <a:ext cx="6272076" cy="2458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spcBef>
              <a:spcPts val="100"/>
            </a:spcBef>
            <a:spcAft>
              <a:spcPts val="100"/>
            </a:spcAft>
          </a:pPr>
          <a:endParaRPr lang="en-GB" sz="1050" b="0">
            <a:solidFill>
              <a:schemeClr val="tx1">
                <a:lumMod val="50000"/>
                <a:lumOff val="50000"/>
              </a:schemeClr>
            </a:solidFill>
            <a:effectLst/>
            <a:latin typeface="Avenir Next LT Pro Light" panose="020B0304020202020204" pitchFamily="34" charset="0"/>
          </a:endParaRP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This Guarantee is offered by all banks and building societies that accept instructions to pay Direct Debits</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there are any changes to the amount, date or frequency of your Direct Debit Yü Energy will notify you 7 calendar days in advance of your account being debited or as otherwise agreed. If you request Yü Energy to collect a payment, confirmation of the amount and date will be given to you at the time of the request.</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an error is made in the payment of your Direct Debit, by Yü Energy or your bank or building society, you are entitled to a full and immediate refund of the amount paid from your bank or building society – If you receive a refund you are not entitled to, you must pay it back when Yü Energy asks you to.</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You can cancel a Direct Debit at any time by simply contacting your bank or building society. Written confirmation may be required. Please also notify us.</a:t>
          </a:r>
        </a:p>
      </xdr:txBody>
    </xdr:sp>
    <xdr:clientData/>
  </xdr:twoCellAnchor>
  <xdr:oneCellAnchor>
    <xdr:from>
      <xdr:col>9</xdr:col>
      <xdr:colOff>342901</xdr:colOff>
      <xdr:row>56</xdr:row>
      <xdr:rowOff>161925</xdr:rowOff>
    </xdr:from>
    <xdr:ext cx="1274388" cy="484685"/>
    <xdr:pic>
      <xdr:nvPicPr>
        <xdr:cNvPr id="7" name="Picture 6">
          <a:extLst>
            <a:ext uri="{FF2B5EF4-FFF2-40B4-BE49-F238E27FC236}">
              <a16:creationId xmlns:a16="http://schemas.microsoft.com/office/drawing/2014/main" id="{A1857482-BF62-4EA5-A542-A3F0A0BB31E3}"/>
            </a:ext>
          </a:extLst>
        </xdr:cNvPr>
        <xdr:cNvPicPr>
          <a:picLocks noChangeAspect="1"/>
        </xdr:cNvPicPr>
      </xdr:nvPicPr>
      <xdr:blipFill>
        <a:blip xmlns:r="http://schemas.openxmlformats.org/officeDocument/2006/relationships" r:embed="rId1"/>
        <a:stretch>
          <a:fillRect/>
        </a:stretch>
      </xdr:blipFill>
      <xdr:spPr>
        <a:xfrm>
          <a:off x="6200776" y="13496925"/>
          <a:ext cx="1274388" cy="48468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40661</xdr:colOff>
      <xdr:row>35</xdr:row>
      <xdr:rowOff>140518</xdr:rowOff>
    </xdr:from>
    <xdr:to>
      <xdr:col>24</xdr:col>
      <xdr:colOff>0</xdr:colOff>
      <xdr:row>38</xdr:row>
      <xdr:rowOff>164224</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40661" y="8998768"/>
          <a:ext cx="17047189" cy="738081"/>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u="none" strike="noStrike" baseline="0">
              <a:solidFill>
                <a:schemeClr val="bg1"/>
              </a:solidFill>
              <a:effectLst/>
              <a:latin typeface="Montserrat" pitchFamily="2" charset="0"/>
              <a:ea typeface="+mn-ea"/>
              <a:cs typeface="Arial" panose="020B0604020202020204" pitchFamily="34" charset="0"/>
            </a:rPr>
            <a:t>            </a:t>
          </a:r>
          <a:r>
            <a:rPr lang="en-US" sz="800" b="1" i="0" u="none" strike="noStrike">
              <a:solidFill>
                <a:schemeClr val="bg1"/>
              </a:solidFill>
              <a:effectLst/>
              <a:latin typeface="Montserrat" pitchFamily="2" charset="0"/>
              <a:ea typeface="+mn-ea"/>
              <a:cs typeface="Arial" panose="020B0604020202020204" pitchFamily="34" charset="0"/>
            </a:rPr>
            <a:t>Dyce</a:t>
          </a:r>
          <a:r>
            <a:rPr lang="en-US" sz="800" b="1" i="0" u="none" strike="noStrike" baseline="0">
              <a:solidFill>
                <a:schemeClr val="bg1"/>
              </a:solidFill>
              <a:effectLst/>
              <a:latin typeface="Montserrat" pitchFamily="2" charset="0"/>
              <a:ea typeface="+mn-ea"/>
              <a:cs typeface="Arial" panose="020B0604020202020204" pitchFamily="34" charset="0"/>
            </a:rPr>
            <a:t> Utilities Limited t/a </a:t>
          </a:r>
          <a:r>
            <a:rPr lang="en-US" sz="800" b="1" i="0" u="none" strike="noStrike">
              <a:solidFill>
                <a:schemeClr val="bg1"/>
              </a:solidFill>
              <a:effectLst/>
              <a:latin typeface="Montserrat" pitchFamily="2" charset="0"/>
              <a:ea typeface="+mn-ea"/>
              <a:cs typeface="Arial" panose="020B0604020202020204" pitchFamily="34" charset="0"/>
            </a:rPr>
            <a:t>Dyce Energy - Registered Number </a:t>
          </a:r>
          <a:r>
            <a:rPr lang="en-US" sz="800" b="1" i="0">
              <a:solidFill>
                <a:schemeClr val="bg1"/>
              </a:solidFill>
              <a:effectLst/>
              <a:latin typeface="Montserrat" pitchFamily="2" charset="0"/>
              <a:ea typeface="+mn-ea"/>
              <a:cs typeface="Arial" panose="020B0604020202020204" pitchFamily="34" charset="0"/>
            </a:rPr>
            <a:t>12198968</a:t>
          </a:r>
          <a:r>
            <a:rPr lang="en-US" sz="800" b="1" i="0" u="none" strike="noStrike">
              <a:solidFill>
                <a:schemeClr val="bg1"/>
              </a:solidFill>
              <a:effectLst/>
              <a:latin typeface="Montserrat" pitchFamily="2" charset="0"/>
              <a:ea typeface="+mn-ea"/>
              <a:cs typeface="Arial" panose="020B0604020202020204" pitchFamily="34" charset="0"/>
            </a:rPr>
            <a:t> 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1</xdr:col>
      <xdr:colOff>324478</xdr:colOff>
      <xdr:row>1</xdr:row>
      <xdr:rowOff>123824</xdr:rowOff>
    </xdr:from>
    <xdr:to>
      <xdr:col>2</xdr:col>
      <xdr:colOff>398882</xdr:colOff>
      <xdr:row>3</xdr:row>
      <xdr:rowOff>243839</xdr:rowOff>
    </xdr:to>
    <xdr:pic>
      <xdr:nvPicPr>
        <xdr:cNvPr id="2" name="Picture 19">
          <a:extLst>
            <a:ext uri="{FF2B5EF4-FFF2-40B4-BE49-F238E27FC236}">
              <a16:creationId xmlns:a16="http://schemas.microsoft.com/office/drawing/2014/main" id="{1EFE205A-2DB6-415E-AC63-86746FCEBF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370198" y="352424"/>
          <a:ext cx="1263124" cy="66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99890</xdr:colOff>
      <xdr:row>1</xdr:row>
      <xdr:rowOff>66675</xdr:rowOff>
    </xdr:from>
    <xdr:to>
      <xdr:col>20</xdr:col>
      <xdr:colOff>333375</xdr:colOff>
      <xdr:row>2</xdr:row>
      <xdr:rowOff>212662</xdr:rowOff>
    </xdr:to>
    <xdr:pic>
      <xdr:nvPicPr>
        <xdr:cNvPr id="3" name="Picture 11">
          <a:extLst>
            <a:ext uri="{FF2B5EF4-FFF2-40B4-BE49-F238E27FC236}">
              <a16:creationId xmlns:a16="http://schemas.microsoft.com/office/drawing/2014/main" id="{1E9D5C06-4866-4EC9-A6BA-27B5191AE7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034965" y="304800"/>
          <a:ext cx="1519360" cy="3841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2562</xdr:colOff>
      <xdr:row>35</xdr:row>
      <xdr:rowOff>140518</xdr:rowOff>
    </xdr:from>
    <xdr:to>
      <xdr:col>30</xdr:col>
      <xdr:colOff>19050</xdr:colOff>
      <xdr:row>38</xdr:row>
      <xdr:rowOff>164224</xdr:rowOff>
    </xdr:to>
    <xdr:sp macro="" textlink="">
      <xdr:nvSpPr>
        <xdr:cNvPr id="2" name="TextBox 1">
          <a:extLst>
            <a:ext uri="{FF2B5EF4-FFF2-40B4-BE49-F238E27FC236}">
              <a16:creationId xmlns:a16="http://schemas.microsoft.com/office/drawing/2014/main" id="{FB28F3A4-DA03-4E62-89CB-AAE685EA4177}"/>
            </a:ext>
          </a:extLst>
        </xdr:cNvPr>
        <xdr:cNvSpPr txBox="1"/>
      </xdr:nvSpPr>
      <xdr:spPr>
        <a:xfrm>
          <a:off x="31137" y="8855893"/>
          <a:ext cx="21790638" cy="738081"/>
        </a:xfrm>
        <a:prstGeom prst="rect">
          <a:avLst/>
        </a:prstGeom>
        <a:solidFill>
          <a:srgbClr val="DE00B9"/>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a:solidFill>
                <a:schemeClr val="bg1"/>
              </a:solidFill>
              <a:effectLst/>
              <a:latin typeface="Montserrat" pitchFamily="2" charset="0"/>
              <a:ea typeface="+mn-ea"/>
              <a:cs typeface="Arial" panose="020B0604020202020204" pitchFamily="34" charset="0"/>
            </a:rPr>
            <a:t>                  Dyce</a:t>
          </a:r>
          <a:r>
            <a:rPr lang="en-US" sz="800" b="1" i="0" baseline="0">
              <a:solidFill>
                <a:schemeClr val="bg1"/>
              </a:solidFill>
              <a:effectLst/>
              <a:latin typeface="Montserrat" pitchFamily="2" charset="0"/>
              <a:ea typeface="+mn-ea"/>
              <a:cs typeface="Arial" panose="020B0604020202020204" pitchFamily="34" charset="0"/>
            </a:rPr>
            <a:t> Utilities Limited t/a </a:t>
          </a:r>
          <a:r>
            <a:rPr lang="en-US" sz="800" b="1" i="0">
              <a:solidFill>
                <a:schemeClr val="bg1"/>
              </a:solidFill>
              <a:effectLst/>
              <a:latin typeface="Montserrat" pitchFamily="2" charset="0"/>
              <a:ea typeface="+mn-ea"/>
              <a:cs typeface="Arial" panose="020B0604020202020204" pitchFamily="34" charset="0"/>
            </a:rPr>
            <a:t>Dyce Energy - Registered Number 12198968 </a:t>
          </a:r>
          <a:r>
            <a:rPr lang="en-US" sz="800" b="1" i="0" u="none" strike="noStrike">
              <a:solidFill>
                <a:schemeClr val="bg1"/>
              </a:solidFill>
              <a:effectLst/>
              <a:latin typeface="Montserrat" pitchFamily="2" charset="0"/>
              <a:ea typeface="+mn-ea"/>
              <a:cs typeface="Arial" panose="020B0604020202020204" pitchFamily="34" charset="0"/>
            </a:rPr>
            <a:t>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0</xdr:col>
      <xdr:colOff>6043</xdr:colOff>
      <xdr:row>1</xdr:row>
      <xdr:rowOff>66523</xdr:rowOff>
    </xdr:from>
    <xdr:to>
      <xdr:col>0</xdr:col>
      <xdr:colOff>15568</xdr:colOff>
      <xdr:row>3</xdr:row>
      <xdr:rowOff>94685</xdr:rowOff>
    </xdr:to>
    <xdr:pic>
      <xdr:nvPicPr>
        <xdr:cNvPr id="3" name="Picture 2">
          <a:extLst>
            <a:ext uri="{FF2B5EF4-FFF2-40B4-BE49-F238E27FC236}">
              <a16:creationId xmlns:a16="http://schemas.microsoft.com/office/drawing/2014/main" id="{0C5F81E1-A99C-4053-84E1-73231FD75E81}"/>
            </a:ext>
          </a:extLst>
        </xdr:cNvPr>
        <xdr:cNvPicPr>
          <a:picLocks noChangeAspect="1"/>
        </xdr:cNvPicPr>
      </xdr:nvPicPr>
      <xdr:blipFill>
        <a:blip xmlns:r="http://schemas.openxmlformats.org/officeDocument/2006/relationships" r:embed="rId1"/>
        <a:stretch>
          <a:fillRect/>
        </a:stretch>
      </xdr:blipFill>
      <xdr:spPr>
        <a:xfrm>
          <a:off x="6043" y="209398"/>
          <a:ext cx="2272509" cy="830503"/>
        </a:xfrm>
        <a:prstGeom prst="rect">
          <a:avLst/>
        </a:prstGeom>
      </xdr:spPr>
    </xdr:pic>
    <xdr:clientData/>
  </xdr:twoCellAnchor>
  <xdr:twoCellAnchor editAs="oneCell">
    <xdr:from>
      <xdr:col>23</xdr:col>
      <xdr:colOff>191462</xdr:colOff>
      <xdr:row>34</xdr:row>
      <xdr:rowOff>176389</xdr:rowOff>
    </xdr:from>
    <xdr:to>
      <xdr:col>23</xdr:col>
      <xdr:colOff>191462</xdr:colOff>
      <xdr:row>38</xdr:row>
      <xdr:rowOff>33804</xdr:rowOff>
    </xdr:to>
    <xdr:pic>
      <xdr:nvPicPr>
        <xdr:cNvPr id="4" name="Picture 3">
          <a:extLst>
            <a:ext uri="{FF2B5EF4-FFF2-40B4-BE49-F238E27FC236}">
              <a16:creationId xmlns:a16="http://schemas.microsoft.com/office/drawing/2014/main" id="{2616C2A2-88DB-4BB2-BDF2-B1A5970E2D03}"/>
            </a:ext>
          </a:extLst>
        </xdr:cNvPr>
        <xdr:cNvPicPr>
          <a:picLocks noChangeAspect="1"/>
        </xdr:cNvPicPr>
      </xdr:nvPicPr>
      <xdr:blipFill>
        <a:blip xmlns:r="http://schemas.openxmlformats.org/officeDocument/2006/relationships" r:embed="rId2"/>
        <a:stretch>
          <a:fillRect/>
        </a:stretch>
      </xdr:blipFill>
      <xdr:spPr>
        <a:xfrm>
          <a:off x="15260012" y="7339189"/>
          <a:ext cx="781121" cy="785636"/>
        </a:xfrm>
        <a:prstGeom prst="rect">
          <a:avLst/>
        </a:prstGeom>
      </xdr:spPr>
    </xdr:pic>
    <xdr:clientData/>
  </xdr:twoCellAnchor>
  <xdr:twoCellAnchor editAs="oneCell">
    <xdr:from>
      <xdr:col>24</xdr:col>
      <xdr:colOff>242765</xdr:colOff>
      <xdr:row>1</xdr:row>
      <xdr:rowOff>68356</xdr:rowOff>
    </xdr:from>
    <xdr:to>
      <xdr:col>26</xdr:col>
      <xdr:colOff>428625</xdr:colOff>
      <xdr:row>2</xdr:row>
      <xdr:rowOff>166718</xdr:rowOff>
    </xdr:to>
    <xdr:pic>
      <xdr:nvPicPr>
        <xdr:cNvPr id="7" name="Picture 11">
          <a:extLst>
            <a:ext uri="{FF2B5EF4-FFF2-40B4-BE49-F238E27FC236}">
              <a16:creationId xmlns:a16="http://schemas.microsoft.com/office/drawing/2014/main" id="{2E8DF7B2-C35D-44E9-A3A6-25C6EC95F73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8359315" y="306481"/>
          <a:ext cx="1538410" cy="384112"/>
        </a:xfrm>
        <a:prstGeom prst="rect">
          <a:avLst/>
        </a:prstGeom>
      </xdr:spPr>
    </xdr:pic>
    <xdr:clientData/>
  </xdr:twoCellAnchor>
  <xdr:twoCellAnchor editAs="oneCell">
    <xdr:from>
      <xdr:col>1</xdr:col>
      <xdr:colOff>347592</xdr:colOff>
      <xdr:row>1</xdr:row>
      <xdr:rowOff>114300</xdr:rowOff>
    </xdr:from>
    <xdr:to>
      <xdr:col>2</xdr:col>
      <xdr:colOff>512999</xdr:colOff>
      <xdr:row>3</xdr:row>
      <xdr:rowOff>190500</xdr:rowOff>
    </xdr:to>
    <xdr:pic>
      <xdr:nvPicPr>
        <xdr:cNvPr id="8" name="Picture 19">
          <a:extLst>
            <a:ext uri="{FF2B5EF4-FFF2-40B4-BE49-F238E27FC236}">
              <a16:creationId xmlns:a16="http://schemas.microsoft.com/office/drawing/2014/main" id="{16136E84-BC41-4147-B39F-1582B551B07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378072" y="342900"/>
          <a:ext cx="1354127" cy="708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11206</xdr:colOff>
      <xdr:row>0</xdr:row>
      <xdr:rowOff>67234</xdr:rowOff>
    </xdr:from>
    <xdr:to>
      <xdr:col>1</xdr:col>
      <xdr:colOff>627530</xdr:colOff>
      <xdr:row>3</xdr:row>
      <xdr:rowOff>112058</xdr:rowOff>
    </xdr:to>
    <xdr:pic>
      <xdr:nvPicPr>
        <xdr:cNvPr id="2" name="Picture 1">
          <a:extLst>
            <a:ext uri="{FF2B5EF4-FFF2-40B4-BE49-F238E27FC236}">
              <a16:creationId xmlns:a16="http://schemas.microsoft.com/office/drawing/2014/main" id="{F00BC363-6201-42E6-AD8D-9E80E5583A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131" y="67234"/>
          <a:ext cx="616324" cy="616324"/>
        </a:xfrm>
        <a:prstGeom prst="rect">
          <a:avLst/>
        </a:prstGeom>
      </xdr:spPr>
    </xdr:pic>
    <xdr:clientData/>
  </xdr:twoCellAnchor>
  <xdr:twoCellAnchor>
    <xdr:from>
      <xdr:col>1</xdr:col>
      <xdr:colOff>705967</xdr:colOff>
      <xdr:row>0</xdr:row>
      <xdr:rowOff>78440</xdr:rowOff>
    </xdr:from>
    <xdr:to>
      <xdr:col>6</xdr:col>
      <xdr:colOff>952499</xdr:colOff>
      <xdr:row>3</xdr:row>
      <xdr:rowOff>123263</xdr:rowOff>
    </xdr:to>
    <xdr:sp macro="" textlink="">
      <xdr:nvSpPr>
        <xdr:cNvPr id="3" name="Rectangle 2">
          <a:extLst>
            <a:ext uri="{FF2B5EF4-FFF2-40B4-BE49-F238E27FC236}">
              <a16:creationId xmlns:a16="http://schemas.microsoft.com/office/drawing/2014/main" id="{FCB14BC3-9C8E-4325-95E0-8055F7E0CED1}"/>
            </a:ext>
          </a:extLst>
        </xdr:cNvPr>
        <xdr:cNvSpPr/>
      </xdr:nvSpPr>
      <xdr:spPr>
        <a:xfrm>
          <a:off x="867892" y="78440"/>
          <a:ext cx="5180482" cy="616323"/>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3200" b="1" kern="1200">
              <a:ln>
                <a:solidFill>
                  <a:schemeClr val="bg1"/>
                </a:solidFill>
              </a:ln>
              <a:solidFill>
                <a:srgbClr val="0F2A34"/>
              </a:solidFill>
              <a:latin typeface="Montserrat" pitchFamily="2" charset="0"/>
            </a:rPr>
            <a:t>Dyce Cost</a:t>
          </a:r>
          <a:r>
            <a:rPr lang="en-GB" sz="3200" b="1" kern="1200" baseline="0">
              <a:ln>
                <a:solidFill>
                  <a:schemeClr val="bg1"/>
                </a:solidFill>
              </a:ln>
              <a:solidFill>
                <a:srgbClr val="0F2A34"/>
              </a:solidFill>
              <a:latin typeface="Montserrat" pitchFamily="2" charset="0"/>
            </a:rPr>
            <a:t> &amp; Margin</a:t>
          </a:r>
        </a:p>
        <a:p>
          <a:pPr algn="l"/>
          <a:endParaRPr lang="en-GB" sz="3200" b="1" kern="1200">
            <a:ln>
              <a:solidFill>
                <a:schemeClr val="bg1"/>
              </a:solidFill>
            </a:ln>
            <a:solidFill>
              <a:srgbClr val="0F2A34"/>
            </a:solidFill>
            <a:latin typeface="Montserrat" pitchFamily="2"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11206</xdr:colOff>
      <xdr:row>0</xdr:row>
      <xdr:rowOff>67234</xdr:rowOff>
    </xdr:from>
    <xdr:to>
      <xdr:col>1</xdr:col>
      <xdr:colOff>627530</xdr:colOff>
      <xdr:row>3</xdr:row>
      <xdr:rowOff>112058</xdr:rowOff>
    </xdr:to>
    <xdr:pic>
      <xdr:nvPicPr>
        <xdr:cNvPr id="2" name="Picture 1">
          <a:extLst>
            <a:ext uri="{FF2B5EF4-FFF2-40B4-BE49-F238E27FC236}">
              <a16:creationId xmlns:a16="http://schemas.microsoft.com/office/drawing/2014/main" id="{7B5F49E8-C688-4A54-9C64-B67E1E7E68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131" y="67234"/>
          <a:ext cx="616324" cy="616324"/>
        </a:xfrm>
        <a:prstGeom prst="rect">
          <a:avLst/>
        </a:prstGeom>
      </xdr:spPr>
    </xdr:pic>
    <xdr:clientData/>
  </xdr:twoCellAnchor>
  <xdr:twoCellAnchor>
    <xdr:from>
      <xdr:col>1</xdr:col>
      <xdr:colOff>705967</xdr:colOff>
      <xdr:row>0</xdr:row>
      <xdr:rowOff>78440</xdr:rowOff>
    </xdr:from>
    <xdr:to>
      <xdr:col>6</xdr:col>
      <xdr:colOff>952499</xdr:colOff>
      <xdr:row>3</xdr:row>
      <xdr:rowOff>123263</xdr:rowOff>
    </xdr:to>
    <xdr:sp macro="" textlink="">
      <xdr:nvSpPr>
        <xdr:cNvPr id="3" name="Rectangle 2">
          <a:extLst>
            <a:ext uri="{FF2B5EF4-FFF2-40B4-BE49-F238E27FC236}">
              <a16:creationId xmlns:a16="http://schemas.microsoft.com/office/drawing/2014/main" id="{F8FF1EDA-FB22-435F-867C-ABE1CA26B27C}"/>
            </a:ext>
          </a:extLst>
        </xdr:cNvPr>
        <xdr:cNvSpPr/>
      </xdr:nvSpPr>
      <xdr:spPr>
        <a:xfrm>
          <a:off x="867892" y="78440"/>
          <a:ext cx="6152032" cy="616323"/>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3200" b="1" kern="1200">
              <a:ln>
                <a:solidFill>
                  <a:schemeClr val="bg1"/>
                </a:solidFill>
              </a:ln>
              <a:solidFill>
                <a:srgbClr val="0F2A34"/>
              </a:solidFill>
              <a:latin typeface="Montserrat" pitchFamily="2" charset="0"/>
            </a:rPr>
            <a:t>Dyce Cost</a:t>
          </a:r>
          <a:r>
            <a:rPr lang="en-GB" sz="3200" b="1" kern="1200" baseline="0">
              <a:ln>
                <a:solidFill>
                  <a:schemeClr val="bg1"/>
                </a:solidFill>
              </a:ln>
              <a:solidFill>
                <a:srgbClr val="0F2A34"/>
              </a:solidFill>
              <a:latin typeface="Montserrat" pitchFamily="2" charset="0"/>
            </a:rPr>
            <a:t> &amp; Margin</a:t>
          </a:r>
        </a:p>
        <a:p>
          <a:pPr algn="l"/>
          <a:endParaRPr lang="en-GB" sz="3200" b="1" kern="1200">
            <a:ln>
              <a:solidFill>
                <a:schemeClr val="bg1"/>
              </a:solidFill>
            </a:ln>
            <a:solidFill>
              <a:srgbClr val="0F2A34"/>
            </a:solidFill>
            <a:latin typeface="Montserrat" pitchFamily="2"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02"/>
  <sheetViews>
    <sheetView showGridLines="0" showRowColHeaders="0" tabSelected="1" zoomScaleNormal="100" zoomScaleSheetLayoutView="85" zoomScalePageLayoutView="70" workbookViewId="0">
      <selection activeCell="W64" sqref="W64:X64"/>
    </sheetView>
  </sheetViews>
  <sheetFormatPr defaultColWidth="0" defaultRowHeight="0" customHeight="1" zeroHeight="1" x14ac:dyDescent="0.25"/>
  <cols>
    <col min="1" max="1" width="1.125" style="3" customWidth="1"/>
    <col min="2" max="2" width="4" style="3" customWidth="1"/>
    <col min="3" max="3" width="3.125" style="3" customWidth="1"/>
    <col min="4" max="4" width="4.375" style="3" customWidth="1"/>
    <col min="5" max="7" width="2.625" style="3" customWidth="1"/>
    <col min="8" max="8" width="4.125" style="3" customWidth="1"/>
    <col min="9" max="10" width="2.625" style="3" customWidth="1"/>
    <col min="11" max="12" width="3" style="3" customWidth="1"/>
    <col min="13" max="13" width="2.625" style="3" customWidth="1"/>
    <col min="14" max="14" width="3" style="3" customWidth="1"/>
    <col min="15" max="16" width="2.625" style="3" customWidth="1"/>
    <col min="17" max="17" width="3" style="3" customWidth="1"/>
    <col min="18" max="18" width="0.625" style="3" customWidth="1"/>
    <col min="19" max="19" width="0.125" style="3" customWidth="1"/>
    <col min="20" max="21" width="2.625" style="3" customWidth="1"/>
    <col min="22" max="22" width="7.375" style="3" customWidth="1"/>
    <col min="23" max="24" width="2.625" style="3" customWidth="1"/>
    <col min="25" max="25" width="4.625" style="3" customWidth="1"/>
    <col min="26" max="26" width="2.625" style="3" customWidth="1"/>
    <col min="27" max="27" width="3.125" style="3" customWidth="1"/>
    <col min="28" max="28" width="2.625" style="3" customWidth="1"/>
    <col min="29" max="29" width="3.5" style="3" customWidth="1"/>
    <col min="30" max="30" width="2.625" style="3" customWidth="1"/>
    <col min="31" max="31" width="3.5" style="3" customWidth="1"/>
    <col min="32" max="32" width="7.125" style="3" customWidth="1"/>
    <col min="33" max="33" width="2.625" style="3" customWidth="1"/>
    <col min="34" max="34" width="4.5" style="3" customWidth="1"/>
    <col min="35" max="36" width="2.125" style="3" customWidth="1"/>
    <col min="37" max="37" width="3.125" style="3" customWidth="1"/>
    <col min="38" max="38" width="5.125" style="46" customWidth="1"/>
    <col min="39" max="39" width="1.5" style="1" customWidth="1"/>
    <col min="40" max="40" width="0" style="1" hidden="1" customWidth="1"/>
    <col min="41" max="16384" width="9" style="1" hidden="1"/>
  </cols>
  <sheetData>
    <row r="1" spans="1:38" ht="6"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39" customHeight="1" x14ac:dyDescent="0.25">
      <c r="A2" s="1"/>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row>
    <row r="3" spans="1:38" ht="22.5" customHeight="1" x14ac:dyDescent="0.25">
      <c r="A3" s="1"/>
      <c r="B3" s="213" t="s">
        <v>0</v>
      </c>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row>
    <row r="4" spans="1:38" ht="23.1" customHeight="1" x14ac:dyDescent="0.25">
      <c r="A4" s="1"/>
      <c r="B4" s="213"/>
      <c r="C4" s="213"/>
      <c r="D4" s="213"/>
      <c r="E4" s="213"/>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row>
    <row r="5" spans="1:38" ht="11.25" customHeight="1" x14ac:dyDescent="0.25">
      <c r="A5" s="1"/>
      <c r="B5" s="1"/>
      <c r="C5" s="1"/>
      <c r="D5" s="1"/>
      <c r="E5" s="1"/>
      <c r="F5" s="1"/>
      <c r="G5" s="1"/>
      <c r="H5" s="1"/>
      <c r="I5" s="1"/>
      <c r="J5" s="1"/>
      <c r="K5" s="1"/>
      <c r="L5" s="1"/>
      <c r="M5" s="1"/>
      <c r="N5" s="1"/>
      <c r="O5" s="1"/>
      <c r="P5" s="1"/>
      <c r="Q5" s="4"/>
      <c r="R5" s="4"/>
      <c r="S5" s="4"/>
      <c r="T5" s="4"/>
      <c r="U5" s="4"/>
      <c r="V5" s="4"/>
      <c r="W5" s="4"/>
      <c r="X5" s="4"/>
      <c r="Y5" s="4"/>
      <c r="Z5" s="4"/>
      <c r="AA5" s="4"/>
      <c r="AB5" s="4"/>
      <c r="AC5" s="4"/>
      <c r="AD5" s="4"/>
      <c r="AE5" s="4"/>
      <c r="AF5" s="4"/>
      <c r="AG5" s="4"/>
      <c r="AH5" s="4"/>
      <c r="AI5" s="4"/>
      <c r="AJ5" s="4"/>
      <c r="AK5" s="4"/>
      <c r="AL5" s="1"/>
    </row>
    <row r="6" spans="1:38" ht="16.5" customHeight="1" x14ac:dyDescent="0.25">
      <c r="A6" s="1"/>
      <c r="B6" s="216" t="s">
        <v>1</v>
      </c>
      <c r="C6" s="216"/>
      <c r="D6" s="216"/>
      <c r="E6" s="5"/>
      <c r="F6" s="5"/>
      <c r="G6" s="5"/>
      <c r="H6" s="4"/>
      <c r="I6" s="4"/>
      <c r="J6" s="4"/>
      <c r="K6" s="4"/>
      <c r="L6" s="4"/>
      <c r="M6" s="4"/>
      <c r="N6" s="4"/>
      <c r="O6" s="4"/>
      <c r="P6" s="4"/>
      <c r="Q6" s="4"/>
      <c r="R6" s="4"/>
      <c r="S6" s="4"/>
      <c r="T6" s="216" t="s">
        <v>2</v>
      </c>
      <c r="U6" s="216"/>
      <c r="V6" s="216"/>
      <c r="W6" s="216"/>
      <c r="X6" s="216"/>
      <c r="Y6" s="4"/>
      <c r="Z6" s="4"/>
      <c r="AA6" s="4"/>
      <c r="AB6" s="6"/>
      <c r="AC6" s="6"/>
      <c r="AD6" s="6"/>
      <c r="AE6" s="6"/>
      <c r="AF6" s="6"/>
      <c r="AG6" s="4"/>
      <c r="AH6" s="4"/>
      <c r="AI6" s="4"/>
      <c r="AJ6" s="4"/>
      <c r="AK6" s="4"/>
      <c r="AL6" s="1"/>
    </row>
    <row r="7" spans="1:38" ht="2.1" customHeight="1" thickBot="1" x14ac:dyDescent="0.3">
      <c r="A7" s="1"/>
      <c r="B7" s="6"/>
      <c r="C7" s="6"/>
      <c r="D7" s="6"/>
      <c r="E7" s="6"/>
      <c r="F7" s="6"/>
      <c r="G7" s="6"/>
      <c r="H7" s="4"/>
      <c r="I7" s="4"/>
      <c r="J7" s="4"/>
      <c r="K7" s="4"/>
      <c r="L7" s="4"/>
      <c r="M7" s="4"/>
      <c r="N7" s="4"/>
      <c r="O7" s="4"/>
      <c r="P7" s="4"/>
      <c r="Q7" s="4"/>
      <c r="R7" s="4"/>
      <c r="S7" s="4"/>
      <c r="T7" s="1"/>
      <c r="U7" s="1"/>
      <c r="V7" s="1"/>
      <c r="W7" s="1"/>
      <c r="X7" s="1"/>
      <c r="Y7" s="4"/>
      <c r="Z7" s="4"/>
      <c r="AA7" s="4"/>
      <c r="AB7" s="4"/>
      <c r="AC7" s="4"/>
      <c r="AD7" s="4"/>
      <c r="AE7" s="4"/>
      <c r="AF7" s="4"/>
      <c r="AG7" s="4"/>
      <c r="AH7" s="4"/>
      <c r="AI7" s="4"/>
      <c r="AJ7" s="4"/>
      <c r="AK7" s="4"/>
      <c r="AL7" s="1"/>
    </row>
    <row r="8" spans="1:38" ht="16.350000000000001" customHeight="1" thickBot="1" x14ac:dyDescent="0.3">
      <c r="A8" s="1"/>
      <c r="B8" s="4" t="s">
        <v>3</v>
      </c>
      <c r="C8" s="4"/>
      <c r="D8" s="4"/>
      <c r="E8" s="208"/>
      <c r="F8" s="209"/>
      <c r="G8" s="209"/>
      <c r="H8" s="209"/>
      <c r="I8" s="209"/>
      <c r="J8" s="209"/>
      <c r="K8" s="209"/>
      <c r="L8" s="209"/>
      <c r="M8" s="209"/>
      <c r="N8" s="209"/>
      <c r="O8" s="209"/>
      <c r="P8" s="209"/>
      <c r="Q8" s="210"/>
      <c r="R8" s="161"/>
      <c r="S8" s="4"/>
      <c r="T8" s="5" t="s">
        <v>4</v>
      </c>
      <c r="U8" s="4"/>
      <c r="V8" s="4"/>
      <c r="W8" s="4" t="s">
        <v>5</v>
      </c>
      <c r="X8" s="4"/>
      <c r="Y8" s="4"/>
      <c r="Z8" s="4"/>
      <c r="AA8" s="4"/>
      <c r="AB8" s="4"/>
      <c r="AC8" s="208"/>
      <c r="AD8" s="209"/>
      <c r="AE8" s="209"/>
      <c r="AF8" s="209"/>
      <c r="AG8" s="209"/>
      <c r="AH8" s="209"/>
      <c r="AI8" s="209"/>
      <c r="AJ8" s="209"/>
      <c r="AK8" s="209"/>
      <c r="AL8" s="210"/>
    </row>
    <row r="9" spans="1:38" ht="2.85" customHeight="1" thickBot="1" x14ac:dyDescent="0.3">
      <c r="A9" s="1"/>
      <c r="B9" s="4"/>
      <c r="C9" s="4"/>
      <c r="D9" s="4"/>
      <c r="E9" s="4"/>
      <c r="F9" s="4"/>
      <c r="G9" s="4"/>
      <c r="H9" s="4"/>
      <c r="I9" s="9"/>
      <c r="J9" s="9"/>
      <c r="K9" s="9"/>
      <c r="L9" s="9"/>
      <c r="M9" s="9"/>
      <c r="N9" s="9"/>
      <c r="O9" s="9"/>
      <c r="P9" s="9"/>
      <c r="Q9" s="4"/>
      <c r="R9" s="4"/>
      <c r="S9" s="4"/>
      <c r="T9" s="4"/>
      <c r="U9" s="4"/>
      <c r="V9" s="4"/>
      <c r="W9" s="4"/>
      <c r="X9" s="4"/>
      <c r="Y9" s="4"/>
      <c r="Z9" s="4"/>
      <c r="AA9" s="4"/>
      <c r="AB9" s="4"/>
      <c r="AC9" s="4"/>
      <c r="AD9" s="4"/>
      <c r="AE9" s="4"/>
      <c r="AF9" s="4"/>
      <c r="AG9" s="4"/>
      <c r="AH9" s="4"/>
      <c r="AI9" s="4"/>
      <c r="AJ9" s="4"/>
      <c r="AK9" s="4"/>
      <c r="AL9" s="1"/>
    </row>
    <row r="10" spans="1:38" ht="16.350000000000001" customHeight="1" thickBot="1" x14ac:dyDescent="0.3">
      <c r="A10" s="1"/>
      <c r="B10" s="4" t="s">
        <v>6</v>
      </c>
      <c r="C10" s="4"/>
      <c r="D10" s="167"/>
      <c r="E10" s="218"/>
      <c r="F10" s="209"/>
      <c r="G10" s="209"/>
      <c r="H10" s="209"/>
      <c r="I10" s="210"/>
      <c r="J10" s="4" t="s">
        <v>7</v>
      </c>
      <c r="K10" s="4"/>
      <c r="L10" s="4"/>
      <c r="M10" s="218"/>
      <c r="N10" s="209"/>
      <c r="O10" s="209"/>
      <c r="P10" s="209"/>
      <c r="Q10" s="210"/>
      <c r="R10" s="162"/>
      <c r="S10" s="4"/>
      <c r="T10" s="5" t="s">
        <v>8</v>
      </c>
      <c r="U10" s="4"/>
      <c r="V10" s="4"/>
      <c r="W10" s="4" t="s">
        <v>9</v>
      </c>
      <c r="X10" s="4"/>
      <c r="Y10" s="4"/>
      <c r="Z10" s="4"/>
      <c r="AA10" s="10"/>
      <c r="AB10" s="10"/>
      <c r="AC10" s="1"/>
      <c r="AD10" s="1"/>
      <c r="AE10" s="1"/>
      <c r="AF10" s="1"/>
      <c r="AG10" s="1"/>
      <c r="AH10" s="1"/>
      <c r="AI10" s="1"/>
      <c r="AJ10" s="1"/>
      <c r="AK10" s="1"/>
      <c r="AL10" s="1"/>
    </row>
    <row r="11" spans="1:38" ht="4.3499999999999996" customHeight="1" thickBot="1" x14ac:dyDescent="0.3">
      <c r="A11" s="1"/>
      <c r="B11" s="4"/>
      <c r="C11" s="4"/>
      <c r="D11" s="167"/>
      <c r="E11" s="167"/>
      <c r="F11" s="167"/>
      <c r="G11" s="167"/>
      <c r="H11" s="167"/>
      <c r="I11" s="11"/>
      <c r="J11" s="4"/>
      <c r="K11" s="4"/>
      <c r="L11" s="4"/>
      <c r="M11" s="4"/>
      <c r="N11" s="167"/>
      <c r="O11" s="167"/>
      <c r="P11" s="167"/>
      <c r="Q11" s="4"/>
      <c r="R11" s="4"/>
      <c r="S11" s="4"/>
      <c r="T11" s="221" t="s">
        <v>10</v>
      </c>
      <c r="U11" s="221"/>
      <c r="V11" s="9"/>
      <c r="W11" s="12"/>
      <c r="X11" s="12"/>
      <c r="Y11" s="12"/>
      <c r="Z11" s="9"/>
      <c r="AA11" s="9"/>
      <c r="AB11" s="9"/>
      <c r="AC11" s="13"/>
      <c r="AD11" s="13"/>
      <c r="AE11" s="13"/>
      <c r="AF11" s="13"/>
      <c r="AG11" s="9"/>
      <c r="AH11" s="13"/>
      <c r="AI11" s="13"/>
      <c r="AJ11" s="13"/>
      <c r="AK11" s="13"/>
      <c r="AL11" s="1"/>
    </row>
    <row r="12" spans="1:38" ht="16.350000000000001" customHeight="1" thickBot="1" x14ac:dyDescent="0.3">
      <c r="A12" s="1"/>
      <c r="B12" s="11" t="s">
        <v>11</v>
      </c>
      <c r="C12" s="9"/>
      <c r="D12" s="9"/>
      <c r="E12" s="208"/>
      <c r="F12" s="209"/>
      <c r="G12" s="209"/>
      <c r="H12" s="209"/>
      <c r="I12" s="209"/>
      <c r="J12" s="209"/>
      <c r="K12" s="209"/>
      <c r="L12" s="209"/>
      <c r="M12" s="209"/>
      <c r="N12" s="209"/>
      <c r="O12" s="209"/>
      <c r="P12" s="209"/>
      <c r="Q12" s="210"/>
      <c r="R12" s="100"/>
      <c r="S12" s="4"/>
      <c r="T12" s="221"/>
      <c r="U12" s="221"/>
      <c r="V12" s="222"/>
      <c r="W12" s="223"/>
      <c r="X12" s="9"/>
      <c r="Y12" s="9"/>
      <c r="Z12" s="9"/>
      <c r="AA12" s="227"/>
      <c r="AB12" s="228"/>
      <c r="AC12" s="228"/>
      <c r="AD12" s="228"/>
      <c r="AE12" s="228"/>
      <c r="AF12" s="229"/>
      <c r="AG12" s="227"/>
      <c r="AH12" s="228"/>
      <c r="AI12" s="228"/>
      <c r="AJ12" s="228"/>
      <c r="AK12" s="228"/>
      <c r="AL12" s="229"/>
    </row>
    <row r="13" spans="1:38" ht="3" customHeight="1" thickBot="1" x14ac:dyDescent="0.3">
      <c r="A13" s="1"/>
      <c r="B13" s="14"/>
      <c r="C13" s="1"/>
      <c r="D13" s="1"/>
      <c r="E13" s="4"/>
      <c r="F13" s="4"/>
      <c r="G13" s="4"/>
      <c r="H13" s="4"/>
      <c r="I13" s="4"/>
      <c r="J13" s="4"/>
      <c r="K13" s="4"/>
      <c r="L13" s="4"/>
      <c r="M13" s="4"/>
      <c r="N13" s="4"/>
      <c r="O13" s="4"/>
      <c r="P13" s="4"/>
      <c r="Q13" s="4"/>
      <c r="R13" s="4"/>
      <c r="S13" s="4"/>
      <c r="T13" s="221"/>
      <c r="U13" s="221"/>
      <c r="V13" s="167"/>
      <c r="W13" s="167"/>
      <c r="X13" s="9"/>
      <c r="Y13" s="9"/>
      <c r="Z13" s="9"/>
      <c r="AA13" s="9"/>
      <c r="AB13" s="9"/>
      <c r="AC13" s="9"/>
      <c r="AD13" s="9"/>
      <c r="AE13" s="9"/>
      <c r="AF13" s="9"/>
      <c r="AG13" s="9"/>
      <c r="AH13" s="9"/>
      <c r="AI13" s="9"/>
      <c r="AJ13" s="9"/>
      <c r="AK13" s="9"/>
      <c r="AL13" s="1"/>
    </row>
    <row r="14" spans="1:38" ht="16.350000000000001" customHeight="1" thickBot="1" x14ac:dyDescent="0.3">
      <c r="A14" s="1"/>
      <c r="B14" s="4" t="s">
        <v>12</v>
      </c>
      <c r="C14" s="1"/>
      <c r="D14" s="1"/>
      <c r="E14" s="219"/>
      <c r="F14" s="209"/>
      <c r="G14" s="209"/>
      <c r="H14" s="209"/>
      <c r="I14" s="209"/>
      <c r="J14" s="209"/>
      <c r="K14" s="209"/>
      <c r="L14" s="209"/>
      <c r="M14" s="209"/>
      <c r="N14" s="209"/>
      <c r="O14" s="209"/>
      <c r="P14" s="209"/>
      <c r="Q14" s="210"/>
      <c r="R14" s="161"/>
      <c r="S14" s="4"/>
      <c r="T14" s="221"/>
      <c r="U14" s="221"/>
      <c r="V14" s="224"/>
      <c r="W14" s="225"/>
      <c r="X14" s="15"/>
      <c r="Y14" s="224"/>
      <c r="Z14" s="226"/>
      <c r="AA14" s="226"/>
      <c r="AB14" s="226"/>
      <c r="AC14" s="226"/>
      <c r="AD14" s="225"/>
      <c r="AE14" s="9"/>
      <c r="AF14" s="224"/>
      <c r="AG14" s="226"/>
      <c r="AH14" s="225"/>
      <c r="AI14" s="9"/>
      <c r="AJ14" s="224"/>
      <c r="AK14" s="226"/>
      <c r="AL14" s="225"/>
    </row>
    <row r="15" spans="1:38" ht="3" customHeight="1" x14ac:dyDescent="0.25">
      <c r="A15" s="1"/>
      <c r="B15" s="4"/>
      <c r="C15" s="4"/>
      <c r="D15" s="4"/>
      <c r="E15" s="4"/>
      <c r="F15" s="4"/>
      <c r="G15" s="4"/>
      <c r="H15" s="4"/>
      <c r="I15" s="16"/>
      <c r="J15" s="16"/>
      <c r="K15" s="16"/>
      <c r="L15" s="16"/>
      <c r="M15" s="16"/>
      <c r="N15" s="16"/>
      <c r="O15" s="16"/>
      <c r="P15" s="16"/>
      <c r="Q15" s="4"/>
      <c r="R15" s="4"/>
      <c r="S15" s="4"/>
      <c r="T15" s="1"/>
      <c r="U15" s="1"/>
      <c r="V15" s="1"/>
      <c r="W15" s="1"/>
      <c r="X15" s="1"/>
      <c r="Y15" s="1"/>
      <c r="Z15" s="1"/>
      <c r="AA15" s="1"/>
      <c r="AB15" s="1"/>
      <c r="AC15" s="1"/>
      <c r="AD15" s="1"/>
      <c r="AE15" s="1"/>
      <c r="AF15" s="1"/>
      <c r="AG15" s="1"/>
      <c r="AH15" s="1"/>
      <c r="AI15" s="1"/>
      <c r="AJ15" s="1"/>
      <c r="AK15" s="1"/>
      <c r="AL15" s="1"/>
    </row>
    <row r="16" spans="1:38" ht="16.5" customHeight="1" x14ac:dyDescent="0.25">
      <c r="A16" s="1"/>
      <c r="B16" s="216" t="s">
        <v>13</v>
      </c>
      <c r="C16" s="216"/>
      <c r="D16" s="216"/>
      <c r="E16" s="216"/>
      <c r="F16" s="216"/>
      <c r="G16" s="5"/>
      <c r="H16" s="4"/>
      <c r="I16" s="4"/>
      <c r="J16" s="4"/>
      <c r="K16" s="4"/>
      <c r="L16" s="4"/>
      <c r="M16" s="1"/>
      <c r="N16" s="4"/>
      <c r="O16" s="4"/>
      <c r="P16" s="4"/>
      <c r="Q16" s="4"/>
      <c r="R16" s="4"/>
      <c r="S16" s="4"/>
      <c r="T16" s="216" t="s">
        <v>14</v>
      </c>
      <c r="U16" s="216"/>
      <c r="V16" s="216"/>
      <c r="W16" s="216"/>
      <c r="X16" s="216"/>
      <c r="Y16" s="4"/>
      <c r="Z16" s="1"/>
      <c r="AA16" s="1"/>
      <c r="AB16" s="5" t="s">
        <v>4</v>
      </c>
      <c r="AC16" s="5"/>
      <c r="AD16" s="5"/>
      <c r="AE16" s="5"/>
      <c r="AF16" s="1"/>
      <c r="AG16" s="17"/>
      <c r="AH16" s="17"/>
      <c r="AI16" s="6" t="s">
        <v>15</v>
      </c>
      <c r="AJ16" s="17"/>
      <c r="AK16" s="1"/>
      <c r="AL16" s="1"/>
    </row>
    <row r="17" spans="1:38" ht="3.6" customHeight="1" thickBot="1" x14ac:dyDescent="0.3">
      <c r="A17" s="1"/>
      <c r="B17" s="4"/>
      <c r="C17" s="4"/>
      <c r="D17" s="4"/>
      <c r="E17" s="4"/>
      <c r="F17" s="4"/>
      <c r="G17" s="4"/>
      <c r="H17" s="4"/>
      <c r="I17" s="4"/>
      <c r="J17" s="4"/>
      <c r="K17" s="4"/>
      <c r="L17" s="4"/>
      <c r="M17" s="1"/>
      <c r="N17" s="4"/>
      <c r="O17" s="4"/>
      <c r="P17" s="4"/>
      <c r="Q17" s="4"/>
      <c r="R17" s="4"/>
      <c r="S17" s="4"/>
      <c r="T17" s="4"/>
      <c r="U17" s="4"/>
      <c r="V17" s="4"/>
      <c r="W17" s="4"/>
      <c r="X17" s="4"/>
      <c r="Y17" s="4"/>
      <c r="Z17" s="4"/>
      <c r="AA17" s="4"/>
      <c r="AB17" s="4"/>
      <c r="AC17" s="4"/>
      <c r="AD17" s="4"/>
      <c r="AE17" s="4"/>
      <c r="AF17" s="4"/>
      <c r="AG17" s="4"/>
      <c r="AH17" s="4"/>
      <c r="AI17" s="4"/>
      <c r="AJ17" s="4"/>
      <c r="AK17" s="4"/>
      <c r="AL17" s="1"/>
    </row>
    <row r="18" spans="1:38" ht="17.850000000000001" customHeight="1" thickBot="1" x14ac:dyDescent="0.3">
      <c r="A18" s="1"/>
      <c r="B18" s="4" t="s">
        <v>3</v>
      </c>
      <c r="C18" s="4"/>
      <c r="D18" s="4"/>
      <c r="E18" s="208"/>
      <c r="F18" s="209"/>
      <c r="G18" s="209"/>
      <c r="H18" s="209"/>
      <c r="I18" s="209"/>
      <c r="J18" s="209"/>
      <c r="K18" s="209"/>
      <c r="L18" s="209"/>
      <c r="M18" s="209"/>
      <c r="N18" s="209"/>
      <c r="O18" s="209"/>
      <c r="P18" s="209"/>
      <c r="Q18" s="210"/>
      <c r="R18" s="161"/>
      <c r="S18" s="4"/>
      <c r="T18" s="4" t="s">
        <v>16</v>
      </c>
      <c r="U18" s="4"/>
      <c r="V18" s="4"/>
      <c r="W18" s="4"/>
      <c r="X18" s="4"/>
      <c r="Y18" s="4"/>
      <c r="Z18" s="208"/>
      <c r="AA18" s="209"/>
      <c r="AB18" s="209"/>
      <c r="AC18" s="210"/>
      <c r="AD18" s="202" t="s">
        <v>17</v>
      </c>
      <c r="AE18" s="203"/>
      <c r="AF18" s="9"/>
      <c r="AG18" s="222"/>
      <c r="AH18" s="236"/>
      <c r="AI18" s="236"/>
      <c r="AJ18" s="223"/>
      <c r="AK18" s="202" t="s">
        <v>17</v>
      </c>
      <c r="AL18" s="203"/>
    </row>
    <row r="19" spans="1:38" ht="2.25" customHeight="1" thickBot="1" x14ac:dyDescent="0.3">
      <c r="A19" s="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9"/>
      <c r="AF19" s="18"/>
      <c r="AG19" s="4"/>
      <c r="AH19" s="4"/>
      <c r="AI19" s="4"/>
      <c r="AJ19" s="9"/>
      <c r="AK19" s="9"/>
      <c r="AL19" s="1"/>
    </row>
    <row r="20" spans="1:38" ht="17.850000000000001" customHeight="1" thickBot="1" x14ac:dyDescent="0.3">
      <c r="A20" s="1"/>
      <c r="B20" s="11" t="s">
        <v>11</v>
      </c>
      <c r="C20" s="4"/>
      <c r="D20" s="4"/>
      <c r="E20" s="208"/>
      <c r="F20" s="209"/>
      <c r="G20" s="209"/>
      <c r="H20" s="209"/>
      <c r="I20" s="209"/>
      <c r="J20" s="209"/>
      <c r="K20" s="209"/>
      <c r="L20" s="209"/>
      <c r="M20" s="209"/>
      <c r="N20" s="209"/>
      <c r="O20" s="209"/>
      <c r="P20" s="209"/>
      <c r="Q20" s="210"/>
      <c r="R20" s="100"/>
      <c r="S20" s="4"/>
      <c r="T20" s="4" t="s">
        <v>18</v>
      </c>
      <c r="U20" s="4"/>
      <c r="V20" s="4"/>
      <c r="W20" s="4"/>
      <c r="X20" s="4"/>
      <c r="Y20" s="4"/>
      <c r="Z20" s="208"/>
      <c r="AA20" s="209"/>
      <c r="AB20" s="209"/>
      <c r="AC20" s="210"/>
      <c r="AD20" s="202" t="s">
        <v>19</v>
      </c>
      <c r="AE20" s="203"/>
      <c r="AF20" s="19"/>
      <c r="AG20" s="237"/>
      <c r="AH20" s="238"/>
      <c r="AI20" s="238"/>
      <c r="AJ20" s="239"/>
      <c r="AK20" s="202" t="s">
        <v>19</v>
      </c>
      <c r="AL20" s="203"/>
    </row>
    <row r="21" spans="1:38" ht="3.6" customHeight="1" thickBot="1" x14ac:dyDescent="0.3">
      <c r="A21" s="1"/>
      <c r="B21" s="4"/>
      <c r="C21" s="4"/>
      <c r="D21" s="4"/>
      <c r="E21" s="4"/>
      <c r="F21" s="4"/>
      <c r="G21" s="4"/>
      <c r="H21" s="4"/>
      <c r="I21" s="164"/>
      <c r="J21" s="164"/>
      <c r="K21" s="164"/>
      <c r="L21" s="164"/>
      <c r="M21" s="164"/>
      <c r="N21" s="164"/>
      <c r="O21" s="164"/>
      <c r="P21" s="164"/>
      <c r="Q21" s="4"/>
      <c r="R21" s="4"/>
      <c r="S21" s="4"/>
      <c r="T21" s="4"/>
      <c r="U21" s="4"/>
      <c r="V21" s="4"/>
      <c r="W21" s="4"/>
      <c r="X21" s="4"/>
      <c r="Y21" s="4"/>
      <c r="Z21" s="4"/>
      <c r="AA21" s="4"/>
      <c r="AB21" s="4"/>
      <c r="AC21" s="4"/>
      <c r="AD21" s="11"/>
      <c r="AE21" s="19"/>
      <c r="AF21" s="19"/>
      <c r="AG21" s="11"/>
      <c r="AH21" s="11"/>
      <c r="AI21" s="11"/>
      <c r="AJ21" s="19"/>
      <c r="AK21" s="19"/>
      <c r="AL21" s="20"/>
    </row>
    <row r="22" spans="1:38" ht="17.850000000000001" customHeight="1" thickBot="1" x14ac:dyDescent="0.3">
      <c r="A22" s="1"/>
      <c r="B22" s="4" t="s">
        <v>20</v>
      </c>
      <c r="C22" s="1"/>
      <c r="D22" s="1"/>
      <c r="E22" s="208"/>
      <c r="F22" s="220"/>
      <c r="G22" s="4" t="s">
        <v>21</v>
      </c>
      <c r="H22" s="4"/>
      <c r="I22" s="4"/>
      <c r="J22" s="4"/>
      <c r="K22" s="208"/>
      <c r="L22" s="209"/>
      <c r="M22" s="209"/>
      <c r="N22" s="209"/>
      <c r="O22" s="209"/>
      <c r="P22" s="209"/>
      <c r="Q22" s="210"/>
      <c r="R22" s="161"/>
      <c r="S22" s="4"/>
      <c r="T22" s="4" t="s">
        <v>22</v>
      </c>
      <c r="U22" s="4"/>
      <c r="V22" s="4"/>
      <c r="W22" s="4"/>
      <c r="X22" s="4"/>
      <c r="Y22" s="4"/>
      <c r="Z22" s="208"/>
      <c r="AA22" s="209"/>
      <c r="AB22" s="209"/>
      <c r="AC22" s="210"/>
      <c r="AD22" s="202" t="s">
        <v>23</v>
      </c>
      <c r="AE22" s="203"/>
      <c r="AF22" s="11" t="s">
        <v>24</v>
      </c>
      <c r="AG22" s="204"/>
      <c r="AH22" s="205"/>
      <c r="AI22" s="205"/>
      <c r="AJ22" s="206"/>
      <c r="AK22" s="202" t="s">
        <v>23</v>
      </c>
      <c r="AL22" s="203"/>
    </row>
    <row r="23" spans="1:38" ht="3.6" customHeight="1" thickBot="1" x14ac:dyDescent="0.3">
      <c r="A23" s="1"/>
      <c r="B23" s="4"/>
      <c r="C23" s="4"/>
      <c r="D23" s="4"/>
      <c r="E23" s="4"/>
      <c r="F23" s="4"/>
      <c r="G23" s="4"/>
      <c r="H23" s="4"/>
      <c r="I23" s="9"/>
      <c r="J23" s="9"/>
      <c r="K23" s="9"/>
      <c r="L23" s="9"/>
      <c r="M23" s="9"/>
      <c r="N23" s="9"/>
      <c r="O23" s="9"/>
      <c r="P23" s="9"/>
      <c r="Q23" s="4"/>
      <c r="R23" s="4"/>
      <c r="S23" s="4"/>
      <c r="T23" s="4"/>
      <c r="U23" s="4"/>
      <c r="V23" s="4"/>
      <c r="W23" s="4"/>
      <c r="X23" s="4"/>
      <c r="Y23" s="4"/>
      <c r="Z23" s="4"/>
      <c r="AA23" s="1"/>
      <c r="AB23" s="4"/>
      <c r="AC23" s="4"/>
      <c r="AD23" s="11"/>
      <c r="AE23" s="11"/>
      <c r="AF23" s="11"/>
      <c r="AG23" s="234"/>
      <c r="AH23" s="235"/>
      <c r="AI23" s="235"/>
      <c r="AJ23" s="235"/>
      <c r="AK23" s="21"/>
      <c r="AL23" s="20"/>
    </row>
    <row r="24" spans="1:38" ht="17.850000000000001" customHeight="1" thickBot="1" x14ac:dyDescent="0.3">
      <c r="A24" s="1"/>
      <c r="B24" s="4" t="s">
        <v>25</v>
      </c>
      <c r="C24" s="4"/>
      <c r="D24" s="4"/>
      <c r="E24" s="242"/>
      <c r="F24" s="243"/>
      <c r="G24" s="243"/>
      <c r="H24" s="243"/>
      <c r="I24" s="243"/>
      <c r="J24" s="243"/>
      <c r="K24" s="243"/>
      <c r="L24" s="243"/>
      <c r="M24" s="243"/>
      <c r="N24" s="243"/>
      <c r="O24" s="243"/>
      <c r="P24" s="243"/>
      <c r="Q24" s="244"/>
      <c r="R24" s="161"/>
      <c r="S24" s="4"/>
      <c r="T24" s="22"/>
      <c r="U24" s="22"/>
      <c r="V24" s="22"/>
      <c r="W24" s="22"/>
      <c r="X24" s="22"/>
      <c r="Y24" s="4"/>
      <c r="Z24" s="214"/>
      <c r="AA24" s="214"/>
      <c r="AB24" s="214"/>
      <c r="AC24" s="214"/>
      <c r="AD24" s="214"/>
      <c r="AE24" s="214"/>
      <c r="AF24" s="11" t="s">
        <v>26</v>
      </c>
      <c r="AG24" s="204"/>
      <c r="AH24" s="205"/>
      <c r="AI24" s="205"/>
      <c r="AJ24" s="206"/>
      <c r="AK24" s="202" t="s">
        <v>23</v>
      </c>
      <c r="AL24" s="203"/>
    </row>
    <row r="25" spans="1:38" ht="3.6" customHeight="1" thickBot="1" x14ac:dyDescent="0.3">
      <c r="A25" s="1"/>
      <c r="B25" s="4"/>
      <c r="C25" s="4"/>
      <c r="D25" s="4"/>
      <c r="E25" s="248"/>
      <c r="F25" s="217"/>
      <c r="G25" s="217"/>
      <c r="H25" s="217"/>
      <c r="I25" s="217"/>
      <c r="J25" s="217"/>
      <c r="K25" s="217"/>
      <c r="L25" s="217"/>
      <c r="M25" s="217"/>
      <c r="N25" s="217"/>
      <c r="O25" s="217"/>
      <c r="P25" s="217"/>
      <c r="Q25" s="249"/>
      <c r="R25" s="165"/>
      <c r="S25" s="4"/>
      <c r="T25" s="4"/>
      <c r="U25" s="4"/>
      <c r="V25" s="4"/>
      <c r="W25" s="4"/>
      <c r="X25" s="4"/>
      <c r="Y25" s="4"/>
      <c r="Z25" s="4"/>
      <c r="AA25" s="1"/>
      <c r="AB25" s="4"/>
      <c r="AC25" s="4"/>
      <c r="AD25" s="11"/>
      <c r="AE25" s="11"/>
      <c r="AF25" s="11"/>
      <c r="AG25" s="234"/>
      <c r="AH25" s="235"/>
      <c r="AI25" s="235"/>
      <c r="AJ25" s="235"/>
      <c r="AK25" s="11"/>
      <c r="AL25" s="20"/>
    </row>
    <row r="26" spans="1:38" ht="17.850000000000001" customHeight="1" thickBot="1" x14ac:dyDescent="0.3">
      <c r="A26" s="1"/>
      <c r="B26" s="4" t="s">
        <v>27</v>
      </c>
      <c r="C26" s="1"/>
      <c r="D26" s="1"/>
      <c r="E26" s="245"/>
      <c r="F26" s="211"/>
      <c r="G26" s="211"/>
      <c r="H26" s="211"/>
      <c r="I26" s="211"/>
      <c r="J26" s="211"/>
      <c r="K26" s="211"/>
      <c r="L26" s="211"/>
      <c r="M26" s="211"/>
      <c r="N26" s="211"/>
      <c r="O26" s="211"/>
      <c r="P26" s="211"/>
      <c r="Q26" s="246"/>
      <c r="R26" s="161"/>
      <c r="S26" s="4"/>
      <c r="T26" s="4"/>
      <c r="U26" s="4"/>
      <c r="V26" s="4"/>
      <c r="W26" s="4"/>
      <c r="X26" s="4"/>
      <c r="Y26" s="4"/>
      <c r="Z26" s="4"/>
      <c r="AA26" s="1"/>
      <c r="AB26" s="4"/>
      <c r="AC26" s="4"/>
      <c r="AD26" s="11"/>
      <c r="AE26" s="11"/>
      <c r="AF26" s="11" t="s">
        <v>28</v>
      </c>
      <c r="AG26" s="204"/>
      <c r="AH26" s="205"/>
      <c r="AI26" s="205"/>
      <c r="AJ26" s="206"/>
      <c r="AK26" s="202" t="s">
        <v>23</v>
      </c>
      <c r="AL26" s="203"/>
    </row>
    <row r="27" spans="1:38" ht="3.6" customHeight="1" thickBot="1" x14ac:dyDescent="0.3">
      <c r="A27" s="1"/>
      <c r="B27" s="4"/>
      <c r="C27" s="1"/>
      <c r="D27" s="1"/>
      <c r="E27" s="248"/>
      <c r="F27" s="217"/>
      <c r="G27" s="217"/>
      <c r="H27" s="217"/>
      <c r="I27" s="217"/>
      <c r="J27" s="217"/>
      <c r="K27" s="217"/>
      <c r="L27" s="217"/>
      <c r="M27" s="217"/>
      <c r="N27" s="217"/>
      <c r="O27" s="217"/>
      <c r="P27" s="217"/>
      <c r="Q27" s="249"/>
      <c r="R27" s="165"/>
      <c r="S27" s="4"/>
      <c r="T27" s="4"/>
      <c r="U27" s="4"/>
      <c r="V27" s="4"/>
      <c r="W27" s="4"/>
      <c r="X27" s="4"/>
      <c r="Y27" s="4"/>
      <c r="Z27" s="4"/>
      <c r="AA27" s="1"/>
      <c r="AB27" s="4"/>
      <c r="AC27" s="4"/>
      <c r="AD27" s="11"/>
      <c r="AE27" s="11"/>
      <c r="AF27" s="11"/>
      <c r="AG27" s="11"/>
      <c r="AH27" s="11"/>
      <c r="AI27" s="11"/>
      <c r="AJ27" s="19"/>
      <c r="AK27" s="21"/>
      <c r="AL27" s="20"/>
    </row>
    <row r="28" spans="1:38" ht="17.850000000000001" customHeight="1" thickBot="1" x14ac:dyDescent="0.3">
      <c r="A28" s="1"/>
      <c r="B28" s="4" t="s">
        <v>29</v>
      </c>
      <c r="C28" s="4"/>
      <c r="D28" s="4"/>
      <c r="E28" s="250"/>
      <c r="F28" s="251"/>
      <c r="G28" s="251"/>
      <c r="H28" s="251"/>
      <c r="I28" s="251"/>
      <c r="J28" s="251"/>
      <c r="K28" s="251"/>
      <c r="L28" s="251"/>
      <c r="M28" s="251"/>
      <c r="N28" s="251"/>
      <c r="O28" s="251"/>
      <c r="P28" s="251"/>
      <c r="Q28" s="252"/>
      <c r="R28" s="161"/>
      <c r="S28" s="4"/>
      <c r="T28" s="4"/>
      <c r="U28" s="4"/>
      <c r="V28" s="4"/>
      <c r="W28" s="4"/>
      <c r="X28" s="11"/>
      <c r="Y28" s="4"/>
      <c r="Z28" s="217"/>
      <c r="AA28" s="217"/>
      <c r="AB28" s="217"/>
      <c r="AC28" s="217"/>
      <c r="AD28" s="212"/>
      <c r="AE28" s="212"/>
      <c r="AF28" s="11" t="s">
        <v>30</v>
      </c>
      <c r="AG28" s="204"/>
      <c r="AH28" s="205"/>
      <c r="AI28" s="205"/>
      <c r="AJ28" s="206"/>
      <c r="AK28" s="202" t="s">
        <v>23</v>
      </c>
      <c r="AL28" s="203"/>
    </row>
    <row r="29" spans="1:38" ht="2.85" customHeight="1" thickBot="1" x14ac:dyDescent="0.3">
      <c r="A29" s="1"/>
      <c r="B29" s="4"/>
      <c r="C29" s="4"/>
      <c r="D29" s="4"/>
      <c r="E29" s="4"/>
      <c r="F29" s="4"/>
      <c r="G29" s="4"/>
      <c r="H29" s="4"/>
      <c r="I29" s="4"/>
      <c r="J29" s="4"/>
      <c r="K29" s="4"/>
      <c r="L29" s="4"/>
      <c r="M29" s="4"/>
      <c r="N29" s="4"/>
      <c r="O29" s="4"/>
      <c r="P29" s="4"/>
      <c r="Q29" s="4"/>
      <c r="R29" s="4"/>
      <c r="S29" s="4"/>
      <c r="T29" s="4"/>
      <c r="U29" s="4"/>
      <c r="V29" s="1"/>
      <c r="W29" s="1"/>
      <c r="X29" s="1"/>
      <c r="Y29" s="1"/>
      <c r="Z29" s="1"/>
      <c r="AA29" s="1"/>
      <c r="AB29" s="1"/>
      <c r="AC29" s="1"/>
      <c r="AD29" s="1"/>
      <c r="AE29" s="1"/>
      <c r="AF29" s="1"/>
      <c r="AG29" s="1"/>
      <c r="AH29" s="1"/>
      <c r="AI29" s="1"/>
      <c r="AJ29" s="1"/>
      <c r="AK29" s="1"/>
      <c r="AL29" s="1"/>
    </row>
    <row r="30" spans="1:38" ht="17.850000000000001" customHeight="1" thickBot="1" x14ac:dyDescent="0.3">
      <c r="A30" s="1"/>
      <c r="B30" s="4" t="s">
        <v>31</v>
      </c>
      <c r="C30" s="4"/>
      <c r="D30" s="4"/>
      <c r="E30" s="208"/>
      <c r="F30" s="209"/>
      <c r="G30" s="209"/>
      <c r="H30" s="210"/>
      <c r="I30" s="9"/>
      <c r="J30" s="9"/>
      <c r="K30" s="9"/>
      <c r="L30" s="9"/>
      <c r="M30" s="9"/>
      <c r="N30" s="4"/>
      <c r="O30" s="4"/>
      <c r="P30" s="4"/>
      <c r="Q30" s="4"/>
      <c r="R30" s="4"/>
      <c r="S30" s="4"/>
      <c r="T30" s="4"/>
      <c r="U30" s="1"/>
      <c r="V30" s="1"/>
      <c r="W30" s="1"/>
      <c r="X30" s="11"/>
      <c r="Y30" s="11"/>
      <c r="Z30" s="211"/>
      <c r="AA30" s="207"/>
      <c r="AB30" s="207"/>
      <c r="AC30" s="207"/>
      <c r="AD30" s="11" t="s">
        <v>32</v>
      </c>
      <c r="AE30" s="164"/>
      <c r="AF30" s="1"/>
      <c r="AG30" s="204"/>
      <c r="AH30" s="205"/>
      <c r="AI30" s="205"/>
      <c r="AJ30" s="206"/>
      <c r="AK30" s="202" t="s">
        <v>33</v>
      </c>
      <c r="AL30" s="203"/>
    </row>
    <row r="31" spans="1:38" ht="3.75" customHeight="1" thickBot="1" x14ac:dyDescent="0.3">
      <c r="A31" s="23"/>
      <c r="B31" s="4"/>
      <c r="C31" s="4"/>
      <c r="D31" s="4"/>
      <c r="E31" s="4"/>
      <c r="F31" s="4"/>
      <c r="G31" s="4"/>
      <c r="H31" s="4"/>
      <c r="I31" s="4"/>
      <c r="J31" s="4"/>
      <c r="K31" s="4"/>
      <c r="L31" s="4"/>
      <c r="M31" s="4"/>
      <c r="N31" s="4"/>
      <c r="O31" s="4"/>
      <c r="P31" s="4"/>
      <c r="Q31" s="4"/>
      <c r="R31" s="4"/>
      <c r="S31" s="4"/>
      <c r="T31" s="1"/>
      <c r="U31" s="1"/>
      <c r="V31" s="1"/>
      <c r="W31" s="1"/>
      <c r="X31" s="1"/>
      <c r="Y31" s="1"/>
      <c r="Z31" s="1"/>
      <c r="AA31" s="1"/>
      <c r="AB31" s="1"/>
      <c r="AC31" s="1"/>
      <c r="AD31" s="1"/>
      <c r="AE31" s="1"/>
      <c r="AF31" s="1"/>
      <c r="AG31" s="1"/>
      <c r="AH31" s="1"/>
      <c r="AI31" s="1"/>
      <c r="AJ31" s="1"/>
      <c r="AK31" s="1"/>
      <c r="AL31" s="1"/>
    </row>
    <row r="32" spans="1:38" ht="20.25" customHeight="1" thickBot="1" x14ac:dyDescent="0.3">
      <c r="A32" s="1"/>
      <c r="B32" s="259" t="s">
        <v>34</v>
      </c>
      <c r="C32" s="259"/>
      <c r="D32" s="259"/>
      <c r="E32" s="259"/>
      <c r="F32" s="259"/>
      <c r="G32" s="24"/>
      <c r="H32" s="24"/>
      <c r="I32" s="24"/>
      <c r="J32" s="24"/>
      <c r="K32" s="24"/>
      <c r="L32" s="24"/>
      <c r="M32" s="24"/>
      <c r="N32" s="24"/>
      <c r="O32" s="24"/>
      <c r="P32" s="24"/>
      <c r="Q32" s="4"/>
      <c r="R32" s="4"/>
      <c r="S32" s="4"/>
      <c r="T32" s="4"/>
      <c r="U32" s="22"/>
      <c r="V32" s="22"/>
      <c r="W32" s="22"/>
      <c r="X32" s="207"/>
      <c r="Y32" s="207"/>
      <c r="Z32" s="207"/>
      <c r="AA32" s="207"/>
      <c r="AB32" s="99"/>
      <c r="AC32" s="207" t="s">
        <v>35</v>
      </c>
      <c r="AD32" s="207"/>
      <c r="AE32" s="207"/>
      <c r="AF32" s="207"/>
      <c r="AG32" s="199"/>
      <c r="AH32" s="200"/>
      <c r="AI32" s="200"/>
      <c r="AJ32" s="201"/>
      <c r="AK32" s="202" t="s">
        <v>36</v>
      </c>
      <c r="AL32" s="203"/>
    </row>
    <row r="33" spans="1:40" ht="3.75" customHeight="1" thickBot="1" x14ac:dyDescent="0.3">
      <c r="A33" s="1"/>
      <c r="B33" s="62"/>
      <c r="C33" s="62"/>
      <c r="D33" s="62"/>
      <c r="E33" s="62"/>
      <c r="F33" s="62"/>
      <c r="G33" s="24"/>
      <c r="H33" s="24"/>
      <c r="I33" s="24"/>
      <c r="J33" s="24"/>
      <c r="K33" s="24"/>
      <c r="L33" s="24"/>
      <c r="M33" s="24"/>
      <c r="N33" s="24"/>
      <c r="O33" s="24"/>
      <c r="P33" s="24"/>
      <c r="Q33" s="4"/>
      <c r="R33" s="4"/>
      <c r="S33" s="4"/>
      <c r="T33" s="4"/>
      <c r="U33" s="22"/>
      <c r="V33" s="22"/>
      <c r="W33" s="22"/>
      <c r="X33" s="22"/>
      <c r="Y33" s="4"/>
      <c r="Z33" s="163"/>
      <c r="AA33" s="163"/>
      <c r="AB33" s="163"/>
      <c r="AC33" s="163"/>
      <c r="AD33" s="163"/>
      <c r="AE33" s="163"/>
      <c r="AF33" s="163"/>
      <c r="AG33" s="163"/>
      <c r="AH33" s="163"/>
      <c r="AI33" s="163"/>
      <c r="AJ33" s="163"/>
      <c r="AK33" s="163"/>
      <c r="AL33" s="163"/>
    </row>
    <row r="34" spans="1:40" ht="17.850000000000001" customHeight="1" thickBot="1" x14ac:dyDescent="0.3">
      <c r="A34" s="1"/>
      <c r="B34" s="4" t="s">
        <v>37</v>
      </c>
      <c r="C34" s="25"/>
      <c r="D34" s="25"/>
      <c r="E34" s="25"/>
      <c r="F34" s="25"/>
      <c r="G34" s="25"/>
      <c r="H34" s="25"/>
      <c r="I34" s="25"/>
      <c r="J34" s="208"/>
      <c r="K34" s="209"/>
      <c r="L34" s="209"/>
      <c r="M34" s="209"/>
      <c r="N34" s="209"/>
      <c r="O34" s="209"/>
      <c r="P34" s="209"/>
      <c r="Q34" s="210"/>
      <c r="R34" s="161"/>
      <c r="S34" s="4"/>
      <c r="T34" s="4"/>
      <c r="U34" s="1"/>
      <c r="V34" s="1"/>
      <c r="W34" s="1"/>
      <c r="X34" s="1"/>
      <c r="Y34" s="207"/>
      <c r="Z34" s="207"/>
      <c r="AA34" s="207"/>
      <c r="AB34" s="207"/>
      <c r="AC34" s="1"/>
      <c r="AD34" s="207" t="s">
        <v>38</v>
      </c>
      <c r="AE34" s="207"/>
      <c r="AF34" s="207"/>
      <c r="AG34" s="204"/>
      <c r="AH34" s="205"/>
      <c r="AI34" s="205"/>
      <c r="AJ34" s="206"/>
      <c r="AK34" s="202" t="s">
        <v>19</v>
      </c>
      <c r="AL34" s="203"/>
    </row>
    <row r="35" spans="1:40" ht="17.25" customHeight="1" x14ac:dyDescent="0.25">
      <c r="A35" s="1"/>
      <c r="B35" s="264" t="s">
        <v>39</v>
      </c>
      <c r="C35" s="264"/>
      <c r="D35" s="264"/>
      <c r="E35" s="264"/>
      <c r="F35" s="264"/>
      <c r="G35" s="264"/>
      <c r="H35" s="264"/>
      <c r="I35" s="264"/>
      <c r="J35" s="264"/>
      <c r="K35" s="264"/>
      <c r="L35" s="264"/>
      <c r="M35" s="264"/>
      <c r="N35" s="264"/>
      <c r="O35" s="264"/>
      <c r="P35" s="264"/>
      <c r="Q35" s="264"/>
      <c r="R35" s="166"/>
      <c r="S35" s="4"/>
      <c r="T35" s="4"/>
      <c r="U35" s="4"/>
      <c r="V35" s="1"/>
      <c r="W35" s="1"/>
      <c r="X35" s="1"/>
      <c r="Y35" s="1"/>
      <c r="Z35" s="1"/>
      <c r="AA35" s="1"/>
      <c r="AB35" s="1"/>
      <c r="AC35" s="1"/>
      <c r="AD35" s="1"/>
      <c r="AE35" s="1"/>
      <c r="AF35" s="1"/>
      <c r="AG35" s="207"/>
      <c r="AH35" s="207"/>
      <c r="AI35" s="207"/>
      <c r="AJ35" s="207"/>
      <c r="AK35" s="207"/>
      <c r="AL35" s="207"/>
    </row>
    <row r="36" spans="1:40" ht="3.6" customHeight="1" thickBot="1" x14ac:dyDescent="0.3">
      <c r="A36" s="1"/>
      <c r="B36" s="4"/>
      <c r="C36" s="25"/>
      <c r="D36" s="25"/>
      <c r="E36" s="25"/>
      <c r="F36" s="25"/>
      <c r="G36" s="25"/>
      <c r="H36" s="25"/>
      <c r="I36" s="25"/>
      <c r="J36" s="25"/>
      <c r="K36" s="25"/>
      <c r="L36" s="25"/>
      <c r="M36" s="25"/>
      <c r="N36" s="25"/>
      <c r="O36" s="25"/>
      <c r="P36" s="25"/>
      <c r="Q36" s="4"/>
      <c r="R36" s="4"/>
      <c r="S36" s="4"/>
      <c r="T36" s="4"/>
      <c r="U36" s="4"/>
      <c r="V36" s="4"/>
      <c r="W36" s="4"/>
      <c r="X36" s="4"/>
      <c r="Y36" s="4"/>
      <c r="Z36" s="4"/>
      <c r="AA36" s="4"/>
      <c r="AB36" s="1"/>
      <c r="AC36" s="1"/>
      <c r="AD36" s="11"/>
      <c r="AE36" s="19"/>
      <c r="AF36" s="19"/>
      <c r="AG36" s="11"/>
      <c r="AH36" s="11"/>
      <c r="AI36" s="11"/>
      <c r="AJ36" s="19"/>
      <c r="AK36" s="19"/>
      <c r="AL36" s="20"/>
    </row>
    <row r="37" spans="1:40" ht="17.25" customHeight="1" thickBot="1" x14ac:dyDescent="0.3">
      <c r="A37" s="1"/>
      <c r="B37" s="4" t="s">
        <v>6</v>
      </c>
      <c r="C37" s="4"/>
      <c r="D37" s="167"/>
      <c r="E37" s="247"/>
      <c r="F37" s="200"/>
      <c r="G37" s="200"/>
      <c r="H37" s="200"/>
      <c r="I37" s="201"/>
      <c r="J37" s="11" t="s">
        <v>40</v>
      </c>
      <c r="K37" s="4"/>
      <c r="L37" s="4"/>
      <c r="M37" s="253"/>
      <c r="N37" s="254"/>
      <c r="O37" s="254"/>
      <c r="P37" s="254"/>
      <c r="Q37" s="255"/>
      <c r="R37" s="101"/>
      <c r="S37" s="1"/>
      <c r="T37" s="4"/>
      <c r="U37" s="1"/>
      <c r="V37" s="1"/>
      <c r="W37" s="1"/>
      <c r="X37" s="1"/>
      <c r="Y37" s="4"/>
      <c r="Z37" s="1"/>
      <c r="AA37" s="1"/>
      <c r="AB37" s="4"/>
      <c r="AC37" s="164"/>
      <c r="AD37" s="165"/>
      <c r="AE37" s="11"/>
      <c r="AF37" s="167"/>
      <c r="AG37" s="207"/>
      <c r="AH37" s="207"/>
      <c r="AI37" s="207"/>
      <c r="AJ37" s="207"/>
      <c r="AK37" s="212"/>
      <c r="AL37" s="212"/>
    </row>
    <row r="38" spans="1:40" ht="2.25" customHeight="1" thickBot="1" x14ac:dyDescent="0.3">
      <c r="A38" s="1"/>
      <c r="B38" s="4"/>
      <c r="C38" s="4"/>
      <c r="D38" s="167"/>
      <c r="E38" s="167"/>
      <c r="F38" s="167"/>
      <c r="G38" s="167"/>
      <c r="H38" s="167"/>
      <c r="I38" s="11"/>
      <c r="J38" s="4"/>
      <c r="K38" s="4"/>
      <c r="L38" s="4"/>
      <c r="M38" s="4"/>
      <c r="N38" s="167"/>
      <c r="O38" s="167"/>
      <c r="P38" s="167"/>
      <c r="Q38" s="4"/>
      <c r="R38" s="4"/>
      <c r="S38" s="4"/>
      <c r="T38" s="4"/>
      <c r="U38" s="1"/>
      <c r="V38" s="1"/>
      <c r="W38" s="1"/>
      <c r="X38" s="1"/>
      <c r="Y38" s="4"/>
      <c r="Z38" s="1"/>
      <c r="AA38" s="1"/>
      <c r="AB38" s="4"/>
      <c r="AC38" s="164"/>
      <c r="AD38" s="165"/>
      <c r="AE38" s="11"/>
      <c r="AF38" s="167"/>
      <c r="AG38" s="1"/>
      <c r="AH38" s="1"/>
      <c r="AI38" s="164"/>
      <c r="AJ38" s="164"/>
      <c r="AK38" s="164"/>
      <c r="AL38" s="165"/>
    </row>
    <row r="39" spans="1:40" ht="17.850000000000001" customHeight="1" thickBot="1" x14ac:dyDescent="0.3">
      <c r="A39" s="1"/>
      <c r="B39" s="4" t="s">
        <v>41</v>
      </c>
      <c r="C39" s="4"/>
      <c r="D39" s="4"/>
      <c r="E39" s="247"/>
      <c r="F39" s="200"/>
      <c r="G39" s="200"/>
      <c r="H39" s="200"/>
      <c r="I39" s="201"/>
      <c r="J39" s="11" t="s">
        <v>42</v>
      </c>
      <c r="K39" s="9"/>
      <c r="L39" s="9"/>
      <c r="M39" s="260"/>
      <c r="N39" s="261"/>
      <c r="O39" s="261"/>
      <c r="P39" s="261"/>
      <c r="Q39" s="262"/>
      <c r="R39" s="100"/>
      <c r="S39" s="1"/>
      <c r="T39" s="4" t="s">
        <v>43</v>
      </c>
      <c r="U39" s="1"/>
      <c r="V39" s="1"/>
      <c r="W39" s="1"/>
      <c r="X39" s="1"/>
      <c r="Y39" s="11" t="s">
        <v>44</v>
      </c>
      <c r="Z39" s="208"/>
      <c r="AA39" s="272"/>
      <c r="AB39" s="272"/>
      <c r="AC39" s="273"/>
      <c r="AD39" s="202" t="s">
        <v>45</v>
      </c>
      <c r="AE39" s="203"/>
      <c r="AF39" s="11" t="s">
        <v>46</v>
      </c>
      <c r="AG39" s="271"/>
      <c r="AH39" s="272"/>
      <c r="AI39" s="272"/>
      <c r="AJ39" s="273"/>
      <c r="AK39" s="202" t="s">
        <v>45</v>
      </c>
      <c r="AL39" s="203"/>
    </row>
    <row r="40" spans="1:40" ht="3" customHeight="1" thickBot="1" x14ac:dyDescent="0.3">
      <c r="A40" s="1"/>
      <c r="B40" s="4"/>
      <c r="C40" s="4"/>
      <c r="D40" s="4"/>
      <c r="E40" s="4"/>
      <c r="F40" s="4"/>
      <c r="G40" s="4"/>
      <c r="H40" s="4"/>
      <c r="I40" s="4"/>
      <c r="J40" s="4"/>
      <c r="K40" s="4"/>
      <c r="L40" s="4"/>
      <c r="M40" s="4"/>
      <c r="N40" s="4"/>
      <c r="O40" s="4"/>
      <c r="P40" s="4"/>
      <c r="Q40" s="4"/>
      <c r="R40" s="4"/>
      <c r="S40" s="4"/>
      <c r="T40" s="4"/>
      <c r="U40" s="4"/>
      <c r="V40" s="4"/>
      <c r="W40" s="4"/>
      <c r="X40" s="4"/>
      <c r="Y40" s="1"/>
      <c r="Z40" s="1"/>
      <c r="AA40" s="1"/>
      <c r="AB40" s="1"/>
      <c r="AC40" s="1"/>
      <c r="AD40" s="26"/>
      <c r="AE40" s="1"/>
      <c r="AF40" s="1"/>
      <c r="AG40" s="1"/>
      <c r="AH40" s="1"/>
      <c r="AI40" s="1"/>
      <c r="AJ40" s="1"/>
      <c r="AK40" s="1"/>
      <c r="AL40" s="26"/>
    </row>
    <row r="41" spans="1:40" ht="17.850000000000001" customHeight="1" thickBot="1" x14ac:dyDescent="0.3">
      <c r="A41" s="1"/>
      <c r="B41" s="4" t="s">
        <v>12</v>
      </c>
      <c r="C41" s="4"/>
      <c r="D41" s="4"/>
      <c r="E41" s="256"/>
      <c r="F41" s="257"/>
      <c r="G41" s="257"/>
      <c r="H41" s="257"/>
      <c r="I41" s="257"/>
      <c r="J41" s="257"/>
      <c r="K41" s="257"/>
      <c r="L41" s="257"/>
      <c r="M41" s="257"/>
      <c r="N41" s="257"/>
      <c r="O41" s="257"/>
      <c r="P41" s="257"/>
      <c r="Q41" s="220"/>
      <c r="R41" s="161"/>
      <c r="S41" s="4"/>
      <c r="T41" s="4" t="s">
        <v>47</v>
      </c>
      <c r="U41" s="1"/>
      <c r="V41" s="1"/>
      <c r="W41" s="1"/>
      <c r="X41" s="1"/>
      <c r="Y41" s="4"/>
      <c r="Z41" s="271"/>
      <c r="AA41" s="272"/>
      <c r="AB41" s="272"/>
      <c r="AC41" s="272"/>
      <c r="AD41" s="272"/>
      <c r="AE41" s="272"/>
      <c r="AF41" s="272"/>
      <c r="AG41" s="272"/>
      <c r="AH41" s="272"/>
      <c r="AI41" s="272"/>
      <c r="AJ41" s="272"/>
      <c r="AK41" s="272"/>
      <c r="AL41" s="273"/>
    </row>
    <row r="42" spans="1:40" ht="2.85" customHeight="1" x14ac:dyDescent="0.25">
      <c r="A42" s="1"/>
      <c r="B42" s="4"/>
      <c r="C42" s="4"/>
      <c r="D42" s="167"/>
      <c r="E42" s="167"/>
      <c r="F42" s="167"/>
      <c r="G42" s="167"/>
      <c r="H42" s="167"/>
      <c r="I42" s="11"/>
      <c r="J42" s="4"/>
      <c r="K42" s="4"/>
      <c r="L42" s="4"/>
      <c r="M42" s="4"/>
      <c r="N42" s="167"/>
      <c r="O42" s="167"/>
      <c r="P42" s="167"/>
      <c r="Q42" s="4"/>
      <c r="R42" s="4"/>
      <c r="S42" s="4"/>
      <c r="T42" s="4"/>
      <c r="U42" s="4"/>
      <c r="V42" s="4"/>
      <c r="W42" s="4"/>
      <c r="X42" s="4"/>
      <c r="Y42" s="4"/>
      <c r="Z42" s="4"/>
      <c r="AA42" s="4"/>
      <c r="AB42" s="4"/>
      <c r="AC42" s="4"/>
      <c r="AD42" s="27"/>
      <c r="AE42" s="4"/>
      <c r="AF42" s="4"/>
      <c r="AG42" s="4"/>
      <c r="AH42" s="4"/>
      <c r="AI42" s="4"/>
      <c r="AJ42" s="4"/>
      <c r="AK42" s="4"/>
      <c r="AL42" s="26"/>
    </row>
    <row r="43" spans="1:40" ht="17.850000000000001" customHeight="1" x14ac:dyDescent="0.25">
      <c r="A43" s="1"/>
      <c r="B43" s="29" t="s">
        <v>48</v>
      </c>
      <c r="C43" s="4"/>
      <c r="D43" s="4"/>
      <c r="E43" s="4"/>
      <c r="F43" s="4"/>
      <c r="G43" s="4"/>
      <c r="H43" s="4"/>
      <c r="I43" s="167"/>
      <c r="J43" s="167"/>
      <c r="K43" s="167"/>
      <c r="L43" s="167"/>
      <c r="M43" s="167"/>
      <c r="N43" s="167"/>
      <c r="O43" s="167"/>
      <c r="P43" s="167"/>
      <c r="Q43" s="4"/>
      <c r="R43" s="4"/>
      <c r="S43" s="4"/>
      <c r="T43" s="4"/>
      <c r="U43" s="1"/>
      <c r="V43" s="1"/>
      <c r="W43" s="1"/>
      <c r="X43" s="1"/>
      <c r="Y43" s="1"/>
      <c r="Z43" s="1"/>
      <c r="AA43" s="4"/>
      <c r="AB43" s="4"/>
      <c r="AC43" s="164"/>
      <c r="AD43" s="161"/>
      <c r="AE43" s="4"/>
      <c r="AF43" s="1"/>
      <c r="AG43" s="1"/>
      <c r="AH43" s="1"/>
      <c r="AI43" s="1"/>
      <c r="AJ43" s="1"/>
      <c r="AK43" s="164"/>
      <c r="AL43" s="161"/>
    </row>
    <row r="44" spans="1:40" ht="2.85" customHeight="1" thickBot="1" x14ac:dyDescent="0.3">
      <c r="A44" s="1"/>
      <c r="B44" s="4"/>
      <c r="C44" s="4"/>
      <c r="D44" s="4"/>
      <c r="E44" s="4"/>
      <c r="F44" s="4"/>
      <c r="G44" s="4"/>
      <c r="H44" s="4"/>
      <c r="I44" s="4"/>
      <c r="J44" s="4"/>
      <c r="K44" s="4"/>
      <c r="L44" s="4"/>
      <c r="M44" s="4"/>
      <c r="N44" s="4"/>
      <c r="O44" s="4"/>
      <c r="P44" s="4"/>
      <c r="Q44" s="4"/>
      <c r="R44" s="4"/>
      <c r="S44" s="4"/>
      <c r="T44" s="1"/>
      <c r="U44" s="1"/>
      <c r="V44" s="1"/>
      <c r="W44" s="1"/>
      <c r="X44" s="1"/>
      <c r="Y44" s="1"/>
      <c r="Z44" s="1"/>
      <c r="AA44" s="1"/>
      <c r="AB44" s="1"/>
      <c r="AC44" s="28"/>
      <c r="AD44" s="98"/>
      <c r="AE44" s="1"/>
      <c r="AF44" s="28"/>
      <c r="AG44" s="28"/>
      <c r="AH44" s="28"/>
      <c r="AI44" s="28"/>
      <c r="AJ44" s="164"/>
      <c r="AK44" s="164"/>
      <c r="AL44" s="1"/>
    </row>
    <row r="45" spans="1:40" ht="17.850000000000001" customHeight="1" thickBot="1" x14ac:dyDescent="0.3">
      <c r="A45" s="1"/>
      <c r="B45" s="4" t="s">
        <v>20</v>
      </c>
      <c r="C45" s="4"/>
      <c r="D45" s="4"/>
      <c r="E45" s="208"/>
      <c r="F45" s="220"/>
      <c r="G45" s="4" t="s">
        <v>21</v>
      </c>
      <c r="H45" s="4"/>
      <c r="I45" s="4"/>
      <c r="J45" s="4"/>
      <c r="K45" s="258"/>
      <c r="L45" s="257"/>
      <c r="M45" s="257"/>
      <c r="N45" s="257"/>
      <c r="O45" s="257"/>
      <c r="P45" s="257"/>
      <c r="Q45" s="220"/>
      <c r="R45" s="161"/>
      <c r="S45" s="4"/>
      <c r="T45" s="4" t="s">
        <v>153</v>
      </c>
      <c r="U45" s="4"/>
      <c r="V45" s="4"/>
      <c r="W45" s="4"/>
      <c r="X45" s="1"/>
      <c r="Y45" s="1"/>
      <c r="Z45" s="11"/>
      <c r="AA45" s="1"/>
      <c r="AB45" s="1"/>
      <c r="AC45" s="164"/>
      <c r="AD45" s="161"/>
      <c r="AE45" s="11"/>
      <c r="AF45" s="1"/>
      <c r="AG45" s="208"/>
      <c r="AH45" s="209"/>
      <c r="AI45" s="209"/>
      <c r="AJ45" s="210"/>
      <c r="AK45" s="202" t="s">
        <v>19</v>
      </c>
      <c r="AL45" s="203"/>
    </row>
    <row r="46" spans="1:40" ht="3" customHeight="1" thickBot="1" x14ac:dyDescent="0.3">
      <c r="A46" s="1"/>
      <c r="B46" s="4"/>
      <c r="C46" s="4"/>
      <c r="D46" s="4"/>
      <c r="E46" s="4"/>
      <c r="F46" s="4"/>
      <c r="G46" s="4"/>
      <c r="H46" s="4"/>
      <c r="I46" s="9"/>
      <c r="J46" s="9"/>
      <c r="K46" s="9"/>
      <c r="L46" s="9"/>
      <c r="M46" s="9"/>
      <c r="N46" s="9"/>
      <c r="O46" s="9"/>
      <c r="P46" s="9"/>
      <c r="Q46" s="4"/>
      <c r="R46" s="4"/>
      <c r="S46" s="4"/>
      <c r="T46" s="4"/>
      <c r="U46" s="4"/>
      <c r="V46" s="4"/>
      <c r="W46" s="4"/>
      <c r="X46" s="4"/>
      <c r="Y46" s="4"/>
      <c r="Z46" s="4"/>
      <c r="AA46" s="4"/>
      <c r="AB46" s="4"/>
      <c r="AC46" s="4"/>
      <c r="AD46" s="27"/>
      <c r="AE46" s="4"/>
      <c r="AF46" s="4"/>
      <c r="AG46" s="4"/>
      <c r="AH46" s="4"/>
      <c r="AI46" s="4"/>
      <c r="AJ46" s="4"/>
      <c r="AK46" s="4"/>
      <c r="AL46" s="1"/>
    </row>
    <row r="47" spans="1:40" ht="17.850000000000001" customHeight="1" thickBot="1" x14ac:dyDescent="0.3">
      <c r="A47" s="1"/>
      <c r="B47" s="4" t="s">
        <v>25</v>
      </c>
      <c r="C47" s="4"/>
      <c r="D47" s="4"/>
      <c r="E47" s="230"/>
      <c r="F47" s="231"/>
      <c r="G47" s="231"/>
      <c r="H47" s="231"/>
      <c r="I47" s="231"/>
      <c r="J47" s="231"/>
      <c r="K47" s="231"/>
      <c r="L47" s="231"/>
      <c r="M47" s="231"/>
      <c r="N47" s="231"/>
      <c r="O47" s="231"/>
      <c r="P47" s="231"/>
      <c r="Q47" s="232"/>
      <c r="R47" s="161"/>
      <c r="S47" s="4"/>
      <c r="T47" s="4" t="s">
        <v>154</v>
      </c>
      <c r="U47" s="4"/>
      <c r="V47" s="4"/>
      <c r="W47" s="4"/>
      <c r="X47" s="4"/>
      <c r="Y47" s="4"/>
      <c r="Z47" s="4"/>
      <c r="AA47" s="4"/>
      <c r="AB47" s="1"/>
      <c r="AC47" s="164"/>
      <c r="AD47" s="59"/>
      <c r="AE47" s="11"/>
      <c r="AF47" s="4"/>
      <c r="AG47" s="208"/>
      <c r="AH47" s="209"/>
      <c r="AI47" s="209"/>
      <c r="AJ47" s="210"/>
      <c r="AK47" s="202" t="s">
        <v>23</v>
      </c>
      <c r="AL47" s="203"/>
    </row>
    <row r="48" spans="1:40" s="3" customFormat="1" ht="3.6" customHeight="1" thickBot="1" x14ac:dyDescent="0.3">
      <c r="A48" s="1"/>
      <c r="B48" s="4"/>
      <c r="C48" s="4"/>
      <c r="D48" s="4"/>
      <c r="E48" s="248"/>
      <c r="F48" s="217"/>
      <c r="G48" s="217"/>
      <c r="H48" s="217"/>
      <c r="I48" s="217"/>
      <c r="J48" s="217"/>
      <c r="K48" s="217"/>
      <c r="L48" s="217"/>
      <c r="M48" s="217"/>
      <c r="N48" s="217"/>
      <c r="O48" s="217"/>
      <c r="P48" s="217"/>
      <c r="Q48" s="249"/>
      <c r="R48" s="165"/>
      <c r="S48" s="4"/>
      <c r="T48" s="1"/>
      <c r="U48" s="4"/>
      <c r="V48" s="4"/>
      <c r="W48" s="4"/>
      <c r="X48" s="4"/>
      <c r="Y48" s="4"/>
      <c r="Z48" s="4"/>
      <c r="AA48" s="4"/>
      <c r="AB48" s="1"/>
      <c r="AC48" s="1"/>
      <c r="AD48" s="28"/>
      <c r="AE48" s="164"/>
      <c r="AF48" s="164"/>
      <c r="AG48" s="164"/>
      <c r="AH48" s="164"/>
      <c r="AI48" s="30"/>
      <c r="AJ48" s="30"/>
      <c r="AK48" s="30"/>
      <c r="AL48" s="30"/>
      <c r="AM48" s="1"/>
      <c r="AN48" s="2"/>
    </row>
    <row r="49" spans="1:40" s="3" customFormat="1" ht="17.850000000000001" customHeight="1" thickBot="1" x14ac:dyDescent="0.3">
      <c r="A49" s="1"/>
      <c r="B49" s="4" t="s">
        <v>27</v>
      </c>
      <c r="C49" s="4"/>
      <c r="D49" s="4"/>
      <c r="E49" s="265"/>
      <c r="F49" s="215"/>
      <c r="G49" s="215"/>
      <c r="H49" s="215"/>
      <c r="I49" s="215"/>
      <c r="J49" s="215"/>
      <c r="K49" s="215"/>
      <c r="L49" s="215"/>
      <c r="M49" s="215"/>
      <c r="N49" s="215"/>
      <c r="O49" s="215"/>
      <c r="P49" s="215"/>
      <c r="Q49" s="266"/>
      <c r="R49" s="161"/>
      <c r="S49" s="4"/>
      <c r="T49" s="104" t="s">
        <v>49</v>
      </c>
      <c r="U49" s="83"/>
      <c r="V49" s="83"/>
      <c r="W49" s="83"/>
      <c r="X49" s="83"/>
      <c r="Y49" s="83"/>
      <c r="Z49" s="83"/>
      <c r="AA49" s="83"/>
      <c r="AB49" s="81"/>
      <c r="AC49" s="83"/>
      <c r="AD49" s="85"/>
      <c r="AE49" s="82"/>
      <c r="AF49" s="82"/>
      <c r="AG49" s="287">
        <f>SUM('Additional Gas Sites'!W34+'Additional Electricity Sites'!AD34)</f>
        <v>0</v>
      </c>
      <c r="AH49" s="288"/>
      <c r="AI49" s="288"/>
      <c r="AJ49" s="288"/>
      <c r="AK49" s="288"/>
      <c r="AL49" s="289"/>
      <c r="AM49" s="1"/>
      <c r="AN49" s="2"/>
    </row>
    <row r="50" spans="1:40" s="3" customFormat="1" ht="3.6" customHeight="1" thickBot="1" x14ac:dyDescent="0.3">
      <c r="A50" s="1"/>
      <c r="B50" s="4"/>
      <c r="C50" s="4"/>
      <c r="D50" s="4"/>
      <c r="E50" s="248"/>
      <c r="F50" s="217"/>
      <c r="G50" s="217"/>
      <c r="H50" s="217"/>
      <c r="I50" s="217"/>
      <c r="J50" s="217"/>
      <c r="K50" s="217"/>
      <c r="L50" s="217"/>
      <c r="M50" s="217"/>
      <c r="N50" s="217"/>
      <c r="O50" s="217"/>
      <c r="P50" s="217"/>
      <c r="Q50" s="249"/>
      <c r="R50" s="165"/>
      <c r="S50" s="4"/>
      <c r="T50" s="4"/>
      <c r="U50" s="4"/>
      <c r="V50" s="4"/>
      <c r="W50" s="4"/>
      <c r="X50" s="4"/>
      <c r="Y50" s="4"/>
      <c r="Z50" s="4"/>
      <c r="AA50" s="4"/>
      <c r="AB50" s="4"/>
      <c r="AC50" s="4"/>
      <c r="AD50" s="164"/>
      <c r="AE50" s="164"/>
      <c r="AF50" s="164"/>
      <c r="AG50" s="1"/>
      <c r="AH50" s="31"/>
      <c r="AI50" s="32"/>
      <c r="AJ50" s="32"/>
      <c r="AK50" s="32"/>
      <c r="AL50" s="30"/>
      <c r="AM50" s="1"/>
      <c r="AN50" s="2"/>
    </row>
    <row r="51" spans="1:40" s="3" customFormat="1" ht="17.850000000000001" customHeight="1" thickBot="1" x14ac:dyDescent="0.3">
      <c r="A51" s="1"/>
      <c r="B51" s="4" t="s">
        <v>29</v>
      </c>
      <c r="C51" s="4"/>
      <c r="D51" s="4"/>
      <c r="E51" s="267"/>
      <c r="F51" s="268"/>
      <c r="G51" s="268"/>
      <c r="H51" s="268"/>
      <c r="I51" s="268"/>
      <c r="J51" s="268"/>
      <c r="K51" s="268"/>
      <c r="L51" s="268"/>
      <c r="M51" s="268"/>
      <c r="N51" s="268"/>
      <c r="O51" s="268"/>
      <c r="P51" s="268"/>
      <c r="Q51" s="269"/>
      <c r="R51" s="161"/>
      <c r="S51" s="4"/>
      <c r="T51" s="4" t="s">
        <v>50</v>
      </c>
      <c r="U51" s="4"/>
      <c r="V51" s="4"/>
      <c r="W51" s="4"/>
      <c r="X51" s="4"/>
      <c r="Y51" s="4"/>
      <c r="Z51" s="4"/>
      <c r="AA51" s="4"/>
      <c r="AB51" s="1"/>
      <c r="AC51" s="4"/>
      <c r="AD51" s="11"/>
      <c r="AE51" s="164"/>
      <c r="AF51" s="164"/>
      <c r="AG51" s="284">
        <f>SUM('Additional Gas Sites'!X34+'Additional Electricity Sites'!AE34)+AG49</f>
        <v>0</v>
      </c>
      <c r="AH51" s="285"/>
      <c r="AI51" s="285"/>
      <c r="AJ51" s="285"/>
      <c r="AK51" s="285"/>
      <c r="AL51" s="286"/>
      <c r="AM51" s="1"/>
      <c r="AN51" s="2"/>
    </row>
    <row r="52" spans="1:40" s="3" customFormat="1" ht="3.6" customHeight="1" thickBot="1" x14ac:dyDescent="0.3">
      <c r="A52" s="1"/>
      <c r="B52" s="4"/>
      <c r="C52" s="4"/>
      <c r="D52" s="4"/>
      <c r="E52" s="4"/>
      <c r="F52" s="4"/>
      <c r="G52" s="4"/>
      <c r="H52" s="4"/>
      <c r="I52" s="4"/>
      <c r="J52" s="4"/>
      <c r="K52" s="4"/>
      <c r="L52" s="4"/>
      <c r="M52" s="4"/>
      <c r="N52" s="4"/>
      <c r="O52" s="4"/>
      <c r="P52" s="4"/>
      <c r="Q52" s="4"/>
      <c r="R52" s="4"/>
      <c r="S52" s="4"/>
      <c r="T52" s="1"/>
      <c r="U52" s="1"/>
      <c r="V52" s="1"/>
      <c r="W52" s="1"/>
      <c r="X52" s="1"/>
      <c r="Y52" s="1"/>
      <c r="Z52" s="1"/>
      <c r="AA52" s="1"/>
      <c r="AB52" s="1"/>
      <c r="AC52" s="1"/>
      <c r="AD52" s="1"/>
      <c r="AE52" s="1"/>
      <c r="AF52" s="1"/>
      <c r="AG52" s="1"/>
      <c r="AH52" s="1"/>
      <c r="AI52" s="30"/>
      <c r="AJ52" s="30"/>
      <c r="AK52" s="30"/>
      <c r="AL52" s="30"/>
      <c r="AM52" s="1"/>
      <c r="AN52" s="2"/>
    </row>
    <row r="53" spans="1:40" s="35" customFormat="1" ht="17.850000000000001" customHeight="1" thickBot="1" x14ac:dyDescent="0.3">
      <c r="A53" s="33"/>
      <c r="B53" s="4" t="s">
        <v>31</v>
      </c>
      <c r="C53" s="4"/>
      <c r="D53" s="4"/>
      <c r="E53" s="258"/>
      <c r="F53" s="257"/>
      <c r="G53" s="257"/>
      <c r="H53" s="220"/>
      <c r="I53" s="9"/>
      <c r="J53" s="9"/>
      <c r="K53" s="9"/>
      <c r="L53" s="9"/>
      <c r="M53" s="9"/>
      <c r="N53" s="4"/>
      <c r="O53" s="4"/>
      <c r="P53" s="4"/>
      <c r="Q53" s="4"/>
      <c r="R53" s="4"/>
      <c r="S53" s="4"/>
      <c r="T53" s="33"/>
      <c r="U53" s="4"/>
      <c r="V53" s="4"/>
      <c r="W53" s="4"/>
      <c r="X53" s="4"/>
      <c r="Y53" s="4"/>
      <c r="Z53" s="233"/>
      <c r="AA53" s="233"/>
      <c r="AB53" s="233"/>
      <c r="AC53" s="233"/>
      <c r="AD53" s="11"/>
      <c r="AE53" s="1"/>
      <c r="AF53" s="164"/>
      <c r="AG53" s="4"/>
      <c r="AH53" s="4"/>
      <c r="AI53" s="233"/>
      <c r="AJ53" s="233"/>
      <c r="AK53" s="233"/>
      <c r="AL53" s="233"/>
      <c r="AM53" s="33"/>
      <c r="AN53" s="171"/>
    </row>
    <row r="54" spans="1:40" s="35" customFormat="1" ht="17.850000000000001" customHeight="1" thickBot="1" x14ac:dyDescent="0.3">
      <c r="A54" s="33"/>
      <c r="B54" s="5" t="s">
        <v>51</v>
      </c>
      <c r="C54" s="4"/>
      <c r="D54" s="4"/>
      <c r="E54" s="4"/>
      <c r="F54" s="4"/>
      <c r="G54" s="4"/>
      <c r="H54" s="4"/>
      <c r="I54" s="4"/>
      <c r="J54" s="4"/>
      <c r="K54" s="4"/>
      <c r="L54" s="4"/>
      <c r="M54" s="4"/>
      <c r="N54" s="4"/>
      <c r="O54" s="4"/>
      <c r="P54" s="4"/>
      <c r="Q54" s="4"/>
      <c r="R54" s="4"/>
      <c r="S54" s="1"/>
      <c r="T54" s="4" t="s">
        <v>52</v>
      </c>
      <c r="U54" s="34"/>
      <c r="V54" s="34"/>
      <c r="W54" s="34"/>
      <c r="X54" s="34"/>
      <c r="Y54" s="34"/>
      <c r="Z54" s="34"/>
      <c r="AA54" s="34"/>
      <c r="AB54" s="34"/>
      <c r="AC54" s="164" t="s">
        <v>53</v>
      </c>
      <c r="AD54" s="187"/>
      <c r="AE54" s="4" t="s">
        <v>54</v>
      </c>
      <c r="AF54" s="34"/>
      <c r="AG54" s="34"/>
      <c r="AH54" s="34"/>
      <c r="AI54" s="34"/>
      <c r="AJ54" s="34"/>
      <c r="AK54" s="164" t="s">
        <v>53</v>
      </c>
      <c r="AL54" s="187"/>
      <c r="AM54" s="33"/>
      <c r="AN54" s="171"/>
    </row>
    <row r="55" spans="1:40" s="3" customFormat="1" ht="15.75" customHeight="1" thickBot="1" x14ac:dyDescent="0.3">
      <c r="A55" s="1"/>
      <c r="B55" s="4"/>
      <c r="C55" s="4"/>
      <c r="D55" s="4"/>
      <c r="E55" s="4"/>
      <c r="F55" s="4"/>
      <c r="G55" s="4"/>
      <c r="H55" s="4"/>
      <c r="I55" s="9"/>
      <c r="J55" s="9"/>
      <c r="K55" s="9"/>
      <c r="L55" s="9"/>
      <c r="M55" s="9"/>
      <c r="N55" s="9"/>
      <c r="O55" s="9"/>
      <c r="P55" s="9"/>
      <c r="Q55" s="4"/>
      <c r="R55" s="4"/>
      <c r="S55" s="1"/>
      <c r="T55" s="4" t="s">
        <v>55</v>
      </c>
      <c r="U55" s="36"/>
      <c r="V55" s="36"/>
      <c r="W55" s="36"/>
      <c r="X55" s="33"/>
      <c r="Y55" s="33"/>
      <c r="Z55" s="11" t="s">
        <v>56</v>
      </c>
      <c r="AA55" s="33"/>
      <c r="AB55" s="33"/>
      <c r="AC55" s="164" t="s">
        <v>53</v>
      </c>
      <c r="AD55" s="187"/>
      <c r="AE55" s="11" t="s">
        <v>57</v>
      </c>
      <c r="AF55" s="33"/>
      <c r="AG55" s="33"/>
      <c r="AH55" s="33"/>
      <c r="AI55" s="37"/>
      <c r="AJ55" s="37"/>
      <c r="AK55" s="164" t="s">
        <v>53</v>
      </c>
      <c r="AL55" s="187"/>
      <c r="AM55" s="1"/>
      <c r="AN55" s="2"/>
    </row>
    <row r="56" spans="1:40" s="3" customFormat="1" ht="17.25" customHeight="1" thickBot="1" x14ac:dyDescent="0.3">
      <c r="A56" s="1"/>
      <c r="B56" s="4" t="s">
        <v>20</v>
      </c>
      <c r="C56" s="4"/>
      <c r="D56" s="4"/>
      <c r="E56" s="208"/>
      <c r="F56" s="220"/>
      <c r="G56" s="4" t="s">
        <v>21</v>
      </c>
      <c r="H56" s="4"/>
      <c r="I56" s="4"/>
      <c r="J56" s="4"/>
      <c r="K56" s="258"/>
      <c r="L56" s="257"/>
      <c r="M56" s="257"/>
      <c r="N56" s="257"/>
      <c r="O56" s="257"/>
      <c r="P56" s="257"/>
      <c r="Q56" s="220"/>
      <c r="R56" s="161"/>
      <c r="S56" s="1"/>
      <c r="T56" s="4" t="s">
        <v>58</v>
      </c>
      <c r="U56" s="93"/>
      <c r="V56" s="93"/>
      <c r="W56" s="93"/>
      <c r="X56" s="94"/>
      <c r="Y56" s="94"/>
      <c r="Z56" s="93"/>
      <c r="AA56" s="93"/>
      <c r="AB56" s="93"/>
      <c r="AC56" s="164"/>
      <c r="AD56" s="59"/>
      <c r="AE56" s="11"/>
      <c r="AF56" s="93"/>
      <c r="AG56" s="57"/>
      <c r="AH56" s="38"/>
      <c r="AI56" s="93"/>
      <c r="AJ56" s="93"/>
      <c r="AK56" s="164" t="s">
        <v>53</v>
      </c>
      <c r="AL56" s="188"/>
      <c r="AM56" s="1"/>
      <c r="AN56" s="2"/>
    </row>
    <row r="57" spans="1:40" s="3" customFormat="1" ht="2.85" customHeight="1" thickBot="1" x14ac:dyDescent="0.3">
      <c r="A57" s="1"/>
      <c r="B57" s="4"/>
      <c r="C57" s="4"/>
      <c r="D57" s="4"/>
      <c r="E57" s="4"/>
      <c r="F57" s="4"/>
      <c r="G57" s="4"/>
      <c r="H57" s="4"/>
      <c r="I57" s="9"/>
      <c r="J57" s="9"/>
      <c r="K57" s="9"/>
      <c r="L57" s="9"/>
      <c r="M57" s="9"/>
      <c r="N57" s="9"/>
      <c r="O57" s="9"/>
      <c r="P57" s="9"/>
      <c r="Q57" s="4"/>
      <c r="R57" s="4"/>
      <c r="S57" s="4"/>
      <c r="T57" s="14"/>
      <c r="U57" s="1"/>
      <c r="V57" s="167"/>
      <c r="W57" s="167"/>
      <c r="X57" s="167"/>
      <c r="Y57" s="167"/>
      <c r="Z57" s="167"/>
      <c r="AA57" s="11"/>
      <c r="AB57" s="4"/>
      <c r="AC57" s="4"/>
      <c r="AD57" s="4"/>
      <c r="AE57" s="4"/>
      <c r="AF57" s="167"/>
      <c r="AG57" s="167"/>
      <c r="AH57" s="4"/>
      <c r="AI57" s="4"/>
      <c r="AJ57" s="4"/>
      <c r="AK57" s="4"/>
      <c r="AL57" s="4"/>
      <c r="AM57" s="1"/>
      <c r="AN57" s="2"/>
    </row>
    <row r="58" spans="1:40" ht="17.850000000000001" customHeight="1" thickBot="1" x14ac:dyDescent="0.3">
      <c r="A58" s="1"/>
      <c r="B58" s="4" t="s">
        <v>25</v>
      </c>
      <c r="C58" s="4"/>
      <c r="D58" s="4"/>
      <c r="E58" s="230"/>
      <c r="F58" s="231"/>
      <c r="G58" s="231"/>
      <c r="H58" s="231"/>
      <c r="I58" s="231"/>
      <c r="J58" s="231"/>
      <c r="K58" s="231"/>
      <c r="L58" s="231"/>
      <c r="M58" s="231"/>
      <c r="N58" s="231"/>
      <c r="O58" s="231"/>
      <c r="P58" s="231"/>
      <c r="Q58" s="232"/>
      <c r="R58" s="161"/>
      <c r="S58" s="4"/>
      <c r="T58" s="4" t="s">
        <v>59</v>
      </c>
      <c r="U58" s="97"/>
      <c r="V58" s="97"/>
      <c r="W58" s="97"/>
      <c r="X58" s="97"/>
      <c r="Y58" s="97"/>
      <c r="Z58" s="97"/>
      <c r="AA58" s="1"/>
      <c r="AB58" s="164"/>
      <c r="AC58" s="164"/>
      <c r="AD58" s="161"/>
      <c r="AE58" s="58"/>
      <c r="AF58" s="4" t="s">
        <v>60</v>
      </c>
      <c r="AG58" s="161"/>
      <c r="AH58" s="92"/>
      <c r="AI58" s="281"/>
      <c r="AJ58" s="282"/>
      <c r="AK58" s="282"/>
      <c r="AL58" s="283"/>
    </row>
    <row r="59" spans="1:40" s="3" customFormat="1" ht="2.25" customHeight="1" thickBot="1" x14ac:dyDescent="0.3">
      <c r="A59" s="1"/>
      <c r="B59" s="4"/>
      <c r="C59" s="4"/>
      <c r="D59" s="4"/>
      <c r="E59" s="265"/>
      <c r="F59" s="215"/>
      <c r="G59" s="215"/>
      <c r="H59" s="215"/>
      <c r="I59" s="215"/>
      <c r="J59" s="215"/>
      <c r="K59" s="215"/>
      <c r="L59" s="215"/>
      <c r="M59" s="215"/>
      <c r="N59" s="215"/>
      <c r="O59" s="215"/>
      <c r="P59" s="215"/>
      <c r="Q59" s="266"/>
      <c r="R59" s="161"/>
      <c r="S59" s="4"/>
      <c r="T59" s="1"/>
      <c r="U59" s="1"/>
      <c r="V59" s="1"/>
      <c r="W59" s="4"/>
      <c r="X59" s="4"/>
      <c r="Y59" s="4"/>
      <c r="Z59" s="4"/>
      <c r="AA59" s="4"/>
      <c r="AB59" s="4"/>
      <c r="AC59" s="4"/>
      <c r="AD59" s="4"/>
      <c r="AE59" s="4"/>
      <c r="AF59" s="4"/>
      <c r="AG59" s="4"/>
      <c r="AH59" s="4"/>
      <c r="AI59" s="4"/>
      <c r="AJ59" s="4"/>
      <c r="AK59" s="4"/>
      <c r="AL59" s="4"/>
      <c r="AM59" s="1"/>
      <c r="AN59" s="2"/>
    </row>
    <row r="60" spans="1:40" s="3" customFormat="1" ht="16.350000000000001" customHeight="1" thickBot="1" x14ac:dyDescent="0.3">
      <c r="A60" s="1"/>
      <c r="B60" s="4" t="s">
        <v>27</v>
      </c>
      <c r="C60" s="4"/>
      <c r="D60" s="4"/>
      <c r="E60" s="265"/>
      <c r="F60" s="215"/>
      <c r="G60" s="215"/>
      <c r="H60" s="215"/>
      <c r="I60" s="215"/>
      <c r="J60" s="215"/>
      <c r="K60" s="215"/>
      <c r="L60" s="215"/>
      <c r="M60" s="215"/>
      <c r="N60" s="215"/>
      <c r="O60" s="215"/>
      <c r="P60" s="215"/>
      <c r="Q60" s="266"/>
      <c r="R60" s="161"/>
      <c r="S60" s="4"/>
      <c r="T60" s="4" t="s">
        <v>61</v>
      </c>
      <c r="U60" s="4"/>
      <c r="V60" s="167"/>
      <c r="W60" s="95"/>
      <c r="X60" s="95"/>
      <c r="Y60" s="95"/>
      <c r="Z60" s="95"/>
      <c r="AA60" s="95"/>
      <c r="AB60" s="95"/>
      <c r="AC60" s="4"/>
      <c r="AD60" s="4"/>
      <c r="AE60" s="4"/>
      <c r="AF60" s="4" t="s">
        <v>60</v>
      </c>
      <c r="AG60" s="95"/>
      <c r="AH60" s="95"/>
      <c r="AI60" s="278"/>
      <c r="AJ60" s="279"/>
      <c r="AK60" s="279"/>
      <c r="AL60" s="280"/>
      <c r="AM60" s="1"/>
      <c r="AN60" s="2"/>
    </row>
    <row r="61" spans="1:40" s="3" customFormat="1" ht="3.75" customHeight="1" thickBot="1" x14ac:dyDescent="0.3">
      <c r="A61" s="1"/>
      <c r="B61" s="4"/>
      <c r="C61" s="4"/>
      <c r="D61" s="4"/>
      <c r="E61" s="265"/>
      <c r="F61" s="215"/>
      <c r="G61" s="215"/>
      <c r="H61" s="215"/>
      <c r="I61" s="215"/>
      <c r="J61" s="215"/>
      <c r="K61" s="215"/>
      <c r="L61" s="215"/>
      <c r="M61" s="215"/>
      <c r="N61" s="215"/>
      <c r="O61" s="215"/>
      <c r="P61" s="215"/>
      <c r="Q61" s="266"/>
      <c r="R61" s="161"/>
      <c r="S61" s="4"/>
      <c r="T61" s="4"/>
      <c r="U61" s="4"/>
      <c r="V61" s="4"/>
      <c r="W61" s="4"/>
      <c r="X61" s="4"/>
      <c r="Y61" s="4"/>
      <c r="Z61" s="4"/>
      <c r="AA61" s="4"/>
      <c r="AB61" s="9"/>
      <c r="AC61" s="9"/>
      <c r="AD61" s="9"/>
      <c r="AE61" s="9"/>
      <c r="AF61" s="9"/>
      <c r="AG61" s="9"/>
      <c r="AH61" s="9"/>
      <c r="AI61" s="4"/>
      <c r="AJ61" s="4"/>
      <c r="AK61" s="4"/>
      <c r="AL61" s="4"/>
      <c r="AM61" s="1"/>
      <c r="AN61" s="2"/>
    </row>
    <row r="62" spans="1:40" s="3" customFormat="1" ht="16.350000000000001" customHeight="1" thickBot="1" x14ac:dyDescent="0.3">
      <c r="A62" s="1"/>
      <c r="B62" s="4" t="s">
        <v>29</v>
      </c>
      <c r="C62" s="4"/>
      <c r="D62" s="4"/>
      <c r="E62" s="267"/>
      <c r="F62" s="268"/>
      <c r="G62" s="268"/>
      <c r="H62" s="268"/>
      <c r="I62" s="268"/>
      <c r="J62" s="268"/>
      <c r="K62" s="268"/>
      <c r="L62" s="268"/>
      <c r="M62" s="268"/>
      <c r="N62" s="268"/>
      <c r="O62" s="268"/>
      <c r="P62" s="268"/>
      <c r="Q62" s="269"/>
      <c r="R62" s="161"/>
      <c r="S62" s="4"/>
      <c r="T62" s="4" t="s">
        <v>62</v>
      </c>
      <c r="U62" s="9"/>
      <c r="V62" s="1"/>
      <c r="W62" s="96"/>
      <c r="X62" s="96"/>
      <c r="Y62" s="96"/>
      <c r="Z62" s="275"/>
      <c r="AA62" s="276"/>
      <c r="AB62" s="276"/>
      <c r="AC62" s="277"/>
      <c r="AD62" s="11" t="s">
        <v>63</v>
      </c>
      <c r="AE62" s="4"/>
      <c r="AF62" s="164"/>
      <c r="AG62" s="95"/>
      <c r="AH62" s="95"/>
      <c r="AI62" s="275"/>
      <c r="AJ62" s="276"/>
      <c r="AK62" s="276"/>
      <c r="AL62" s="277"/>
      <c r="AM62" s="1"/>
      <c r="AN62" s="2"/>
    </row>
    <row r="63" spans="1:40" s="3" customFormat="1" ht="2.85" customHeight="1" thickBot="1" x14ac:dyDescent="0.3">
      <c r="A63" s="1"/>
      <c r="B63" s="4"/>
      <c r="C63" s="4"/>
      <c r="D63" s="4"/>
      <c r="E63" s="4"/>
      <c r="F63" s="4"/>
      <c r="G63" s="4"/>
      <c r="H63" s="4"/>
      <c r="I63" s="4"/>
      <c r="J63" s="4"/>
      <c r="K63" s="4"/>
      <c r="L63" s="4"/>
      <c r="M63" s="4"/>
      <c r="N63" s="4"/>
      <c r="O63" s="4"/>
      <c r="P63" s="4"/>
      <c r="Q63" s="4"/>
      <c r="R63" s="4"/>
      <c r="S63" s="4"/>
      <c r="T63" s="4"/>
      <c r="U63" s="4"/>
      <c r="V63" s="4"/>
      <c r="W63" s="4"/>
      <c r="X63" s="4"/>
      <c r="Y63" s="4"/>
      <c r="Z63" s="4"/>
      <c r="AA63" s="27"/>
      <c r="AB63" s="27"/>
      <c r="AC63" s="27"/>
      <c r="AD63" s="27"/>
      <c r="AE63" s="27"/>
      <c r="AF63" s="27"/>
      <c r="AG63" s="27"/>
      <c r="AH63" s="27"/>
      <c r="AI63" s="27"/>
      <c r="AJ63" s="27"/>
      <c r="AK63" s="27"/>
      <c r="AL63" s="27"/>
      <c r="AM63" s="1"/>
      <c r="AN63" s="2"/>
    </row>
    <row r="64" spans="1:40" ht="16.350000000000001" customHeight="1" thickBot="1" x14ac:dyDescent="0.3">
      <c r="A64" s="1"/>
      <c r="B64" s="4" t="s">
        <v>31</v>
      </c>
      <c r="C64" s="4"/>
      <c r="D64" s="4"/>
      <c r="E64" s="258"/>
      <c r="F64" s="257"/>
      <c r="G64" s="257"/>
      <c r="H64" s="220"/>
      <c r="I64" s="9"/>
      <c r="J64" s="9"/>
      <c r="K64" s="4"/>
      <c r="L64" s="4"/>
      <c r="M64" s="4"/>
      <c r="N64" s="4"/>
      <c r="O64" s="4"/>
      <c r="P64" s="4"/>
      <c r="Q64" s="4"/>
      <c r="R64" s="4"/>
      <c r="S64" s="1"/>
      <c r="T64" s="4"/>
      <c r="U64" s="1"/>
      <c r="V64" s="1"/>
      <c r="W64" s="211"/>
      <c r="X64" s="215"/>
      <c r="Y64" s="167"/>
      <c r="Z64" s="4"/>
      <c r="AA64" s="4"/>
      <c r="AB64" s="4"/>
      <c r="AC64" s="4"/>
      <c r="AD64" s="215"/>
      <c r="AE64" s="215"/>
      <c r="AF64" s="215"/>
      <c r="AG64" s="215"/>
      <c r="AH64" s="215"/>
      <c r="AI64" s="215"/>
      <c r="AJ64" s="215"/>
      <c r="AK64" s="215"/>
      <c r="AL64" s="215"/>
    </row>
    <row r="65" spans="1:38" ht="4.5" customHeight="1" thickBot="1" x14ac:dyDescent="0.3">
      <c r="A65" s="1"/>
      <c r="B65" s="4"/>
      <c r="C65" s="1"/>
      <c r="D65" s="1"/>
      <c r="E65" s="1"/>
      <c r="F65" s="1"/>
      <c r="G65" s="4"/>
      <c r="H65" s="4"/>
      <c r="I65" s="167"/>
      <c r="J65" s="167"/>
      <c r="K65" s="167"/>
      <c r="L65" s="167"/>
      <c r="M65" s="167"/>
      <c r="N65" s="1"/>
      <c r="O65" s="1"/>
      <c r="P65" s="1"/>
      <c r="Q65" s="1"/>
      <c r="R65" s="1"/>
      <c r="S65" s="4"/>
      <c r="T65" s="4"/>
      <c r="U65" s="1"/>
      <c r="V65" s="1"/>
      <c r="W65" s="4"/>
      <c r="X65" s="4"/>
      <c r="Y65" s="4"/>
      <c r="Z65" s="4"/>
      <c r="AA65" s="27"/>
      <c r="AB65" s="27"/>
      <c r="AC65" s="27"/>
      <c r="AD65" s="27"/>
      <c r="AE65" s="165"/>
      <c r="AF65" s="165"/>
      <c r="AG65" s="165"/>
      <c r="AH65" s="165"/>
      <c r="AI65" s="165"/>
      <c r="AJ65" s="165"/>
      <c r="AK65" s="165"/>
      <c r="AL65" s="27"/>
    </row>
    <row r="66" spans="1:38" ht="16.5" customHeight="1" thickBot="1" x14ac:dyDescent="0.3">
      <c r="A66" s="1"/>
      <c r="B66" s="216" t="s">
        <v>64</v>
      </c>
      <c r="C66" s="216"/>
      <c r="D66" s="216"/>
      <c r="E66" s="216"/>
      <c r="F66" s="216"/>
      <c r="G66" s="4"/>
      <c r="H66" s="1"/>
      <c r="I66" s="1"/>
      <c r="J66" s="1"/>
      <c r="K66" s="1"/>
      <c r="L66" s="1"/>
      <c r="M66" s="186"/>
      <c r="N66" s="165"/>
      <c r="O66" s="164"/>
      <c r="P66" s="59"/>
      <c r="Q66" s="164"/>
      <c r="R66" s="164"/>
      <c r="S66" s="4"/>
      <c r="T66" s="274" t="s">
        <v>65</v>
      </c>
      <c r="U66" s="274"/>
      <c r="V66" s="274"/>
      <c r="W66" s="274"/>
      <c r="X66" s="274"/>
      <c r="Y66" s="274"/>
      <c r="Z66" s="274"/>
      <c r="AA66" s="91"/>
      <c r="AB66" s="164" t="s">
        <v>66</v>
      </c>
      <c r="AC66" s="91"/>
      <c r="AD66" s="186"/>
      <c r="AE66" s="58"/>
      <c r="AF66" s="91"/>
      <c r="AG66" s="91"/>
      <c r="AH66" s="91"/>
      <c r="AI66" s="91"/>
      <c r="AJ66" s="91"/>
      <c r="AK66" s="91"/>
      <c r="AL66" s="91"/>
    </row>
    <row r="67" spans="1:38" ht="1.5" customHeight="1" x14ac:dyDescent="0.25">
      <c r="A67" s="1"/>
      <c r="B67" s="6"/>
      <c r="C67" s="6"/>
      <c r="D67" s="6"/>
      <c r="E67" s="6"/>
      <c r="F67" s="6"/>
      <c r="G67" s="4"/>
      <c r="H67" s="1"/>
      <c r="I67" s="1"/>
      <c r="J67" s="1"/>
      <c r="K67" s="1"/>
      <c r="L67" s="1"/>
      <c r="M67" s="1"/>
      <c r="N67" s="212"/>
      <c r="O67" s="212"/>
      <c r="P67" s="212"/>
      <c r="Q67" s="164"/>
      <c r="R67" s="164"/>
      <c r="S67" s="4"/>
      <c r="T67" s="4"/>
      <c r="U67" s="5"/>
      <c r="V67" s="5"/>
      <c r="W67" s="5"/>
      <c r="X67" s="5"/>
      <c r="Y67" s="5"/>
      <c r="Z67" s="4"/>
      <c r="AA67" s="27"/>
      <c r="AB67" s="27"/>
      <c r="AC67" s="27"/>
      <c r="AD67" s="27"/>
      <c r="AE67" s="27"/>
      <c r="AF67" s="27"/>
      <c r="AG67" s="27"/>
      <c r="AH67" s="27"/>
      <c r="AI67" s="27"/>
      <c r="AJ67" s="27"/>
      <c r="AK67" s="27"/>
      <c r="AL67" s="27"/>
    </row>
    <row r="68" spans="1:38" ht="17.25" customHeight="1" thickBot="1" x14ac:dyDescent="0.3">
      <c r="A68" s="1"/>
      <c r="B68" s="4"/>
      <c r="C68" s="4"/>
      <c r="D68" s="4"/>
      <c r="E68" s="4"/>
      <c r="F68" s="4"/>
      <c r="G68" s="4"/>
      <c r="H68" s="1"/>
      <c r="I68" s="1"/>
      <c r="J68" s="1"/>
      <c r="K68" s="1"/>
      <c r="L68" s="1"/>
      <c r="M68" s="1"/>
      <c r="N68" s="212"/>
      <c r="O68" s="212"/>
      <c r="P68" s="212"/>
      <c r="Q68" s="167"/>
      <c r="R68" s="167"/>
      <c r="S68" s="4"/>
      <c r="T68" s="4"/>
      <c r="U68" s="1"/>
      <c r="V68" s="1"/>
      <c r="W68" s="1"/>
      <c r="X68" s="1"/>
      <c r="Y68" s="1"/>
      <c r="Z68" s="211"/>
      <c r="AA68" s="211"/>
      <c r="AB68" s="211"/>
      <c r="AC68" s="211"/>
      <c r="AD68" s="211"/>
      <c r="AE68" s="211"/>
      <c r="AF68" s="211"/>
      <c r="AG68" s="211"/>
      <c r="AH68" s="211"/>
      <c r="AI68" s="211"/>
      <c r="AJ68" s="211"/>
      <c r="AK68" s="211"/>
      <c r="AL68" s="211"/>
    </row>
    <row r="69" spans="1:38" ht="17.25" customHeight="1" thickBot="1" x14ac:dyDescent="0.3">
      <c r="A69" s="1"/>
      <c r="B69" s="4"/>
      <c r="C69" s="4"/>
      <c r="D69" s="4"/>
      <c r="E69" s="4"/>
      <c r="F69" s="4"/>
      <c r="G69" s="4"/>
      <c r="H69" s="1"/>
      <c r="I69" s="1"/>
      <c r="J69" s="1"/>
      <c r="K69" s="1"/>
      <c r="L69" s="1"/>
      <c r="M69" s="1"/>
      <c r="N69" s="164"/>
      <c r="O69" s="164"/>
      <c r="P69" s="164"/>
      <c r="Q69" s="167"/>
      <c r="R69" s="167"/>
      <c r="S69" s="4"/>
      <c r="T69" s="4" t="s">
        <v>6</v>
      </c>
      <c r="U69" s="4"/>
      <c r="V69" s="4"/>
      <c r="W69" s="208"/>
      <c r="X69" s="209"/>
      <c r="Y69" s="209"/>
      <c r="Z69" s="209"/>
      <c r="AA69" s="209"/>
      <c r="AB69" s="210"/>
      <c r="AC69" s="4" t="s">
        <v>67</v>
      </c>
      <c r="AD69" s="4"/>
      <c r="AE69" s="4"/>
      <c r="AF69" s="208"/>
      <c r="AG69" s="209"/>
      <c r="AH69" s="209"/>
      <c r="AI69" s="209"/>
      <c r="AJ69" s="209"/>
      <c r="AK69" s="209"/>
      <c r="AL69" s="210"/>
    </row>
    <row r="70" spans="1:38" ht="17.100000000000001" customHeight="1" thickBot="1" x14ac:dyDescent="0.3">
      <c r="A70" s="1"/>
      <c r="B70" s="4"/>
      <c r="C70" s="4"/>
      <c r="D70" s="4"/>
      <c r="E70" s="4"/>
      <c r="F70" s="4"/>
      <c r="G70" s="4"/>
      <c r="H70" s="1"/>
      <c r="I70" s="1"/>
      <c r="J70" s="1"/>
      <c r="K70" s="1"/>
      <c r="L70" s="1"/>
      <c r="M70" s="1"/>
      <c r="N70" s="165"/>
      <c r="O70" s="164"/>
      <c r="P70" s="39"/>
      <c r="Q70" s="165"/>
      <c r="R70" s="165"/>
      <c r="S70" s="4"/>
      <c r="T70" s="4"/>
      <c r="U70" s="5"/>
      <c r="V70" s="5"/>
      <c r="W70" s="5"/>
      <c r="X70" s="5"/>
      <c r="Y70" s="5"/>
      <c r="Z70" s="211"/>
      <c r="AA70" s="211"/>
      <c r="AB70" s="211"/>
      <c r="AC70" s="211"/>
      <c r="AD70" s="211"/>
      <c r="AE70" s="211"/>
      <c r="AF70" s="211"/>
      <c r="AG70" s="211"/>
      <c r="AH70" s="211"/>
      <c r="AI70" s="211"/>
      <c r="AJ70" s="211"/>
      <c r="AK70" s="211"/>
      <c r="AL70" s="211"/>
    </row>
    <row r="71" spans="1:38" ht="20.25" customHeight="1" thickBot="1" x14ac:dyDescent="0.3">
      <c r="A71" s="1"/>
      <c r="B71" s="216" t="s">
        <v>68</v>
      </c>
      <c r="C71" s="216"/>
      <c r="D71" s="216"/>
      <c r="E71" s="216"/>
      <c r="F71" s="216"/>
      <c r="G71" s="27"/>
      <c r="H71" s="27"/>
      <c r="I71" s="27"/>
      <c r="J71" s="27"/>
      <c r="K71" s="27"/>
      <c r="L71" s="27"/>
      <c r="M71" s="27"/>
      <c r="N71" s="27"/>
      <c r="O71" s="27"/>
      <c r="P71" s="27"/>
      <c r="Q71" s="27"/>
      <c r="R71" s="27"/>
      <c r="S71" s="4"/>
      <c r="T71" s="11" t="s">
        <v>11</v>
      </c>
      <c r="U71" s="5"/>
      <c r="V71" s="5"/>
      <c r="W71" s="208"/>
      <c r="X71" s="209"/>
      <c r="Y71" s="209"/>
      <c r="Z71" s="209"/>
      <c r="AA71" s="209"/>
      <c r="AB71" s="210"/>
      <c r="AC71" s="4" t="s">
        <v>69</v>
      </c>
      <c r="AD71" s="27"/>
      <c r="AE71" s="27"/>
      <c r="AF71" s="27"/>
      <c r="AG71" s="208"/>
      <c r="AH71" s="209"/>
      <c r="AI71" s="209"/>
      <c r="AJ71" s="209"/>
      <c r="AK71" s="209"/>
      <c r="AL71" s="210"/>
    </row>
    <row r="72" spans="1:38" ht="11.25" customHeight="1" thickBot="1" x14ac:dyDescent="0.3">
      <c r="A72" s="1"/>
      <c r="B72" s="4"/>
      <c r="C72" s="1"/>
      <c r="D72" s="1"/>
      <c r="E72" s="1"/>
      <c r="F72" s="4"/>
      <c r="G72" s="4"/>
      <c r="H72" s="4"/>
      <c r="I72" s="4"/>
      <c r="J72" s="4"/>
      <c r="K72" s="4"/>
      <c r="L72" s="4"/>
      <c r="M72" s="4"/>
      <c r="N72" s="4"/>
      <c r="O72" s="4"/>
      <c r="P72" s="4"/>
      <c r="Q72" s="4"/>
      <c r="R72" s="4"/>
      <c r="S72" s="4"/>
      <c r="T72" s="4"/>
      <c r="U72" s="5"/>
      <c r="V72" s="5"/>
      <c r="W72" s="5"/>
      <c r="X72" s="5"/>
      <c r="Y72" s="5"/>
      <c r="Z72" s="215"/>
      <c r="AA72" s="215"/>
      <c r="AB72" s="215"/>
      <c r="AC72" s="215"/>
      <c r="AD72" s="215"/>
      <c r="AE72" s="215"/>
      <c r="AF72" s="27"/>
      <c r="AG72" s="27"/>
      <c r="AH72" s="27"/>
      <c r="AI72" s="27"/>
      <c r="AJ72" s="27"/>
      <c r="AK72" s="27"/>
      <c r="AL72" s="27"/>
    </row>
    <row r="73" spans="1:38" ht="19.5" customHeight="1" thickBot="1" x14ac:dyDescent="0.3">
      <c r="A73" s="1"/>
      <c r="B73" s="4"/>
      <c r="C73" s="4"/>
      <c r="D73" s="4"/>
      <c r="E73" s="4"/>
      <c r="F73" s="40"/>
      <c r="G73" s="40"/>
      <c r="H73" s="40"/>
      <c r="I73" s="40"/>
      <c r="J73" s="40"/>
      <c r="K73" s="40"/>
      <c r="L73" s="40"/>
      <c r="M73" s="40"/>
      <c r="N73" s="40"/>
      <c r="O73" s="40"/>
      <c r="P73" s="40"/>
      <c r="Q73" s="40"/>
      <c r="R73" s="40"/>
      <c r="S73" s="4"/>
      <c r="T73" s="4" t="s">
        <v>20</v>
      </c>
      <c r="U73" s="1"/>
      <c r="V73" s="1"/>
      <c r="W73" s="208"/>
      <c r="X73" s="220"/>
      <c r="Y73" s="1"/>
      <c r="Z73" s="4" t="s">
        <v>21</v>
      </c>
      <c r="AA73" s="27"/>
      <c r="AB73" s="27"/>
      <c r="AC73" s="27"/>
      <c r="AD73" s="208"/>
      <c r="AE73" s="209"/>
      <c r="AF73" s="209"/>
      <c r="AG73" s="209"/>
      <c r="AH73" s="209"/>
      <c r="AI73" s="209"/>
      <c r="AJ73" s="209"/>
      <c r="AK73" s="209"/>
      <c r="AL73" s="210"/>
    </row>
    <row r="74" spans="1:38" ht="2.1" customHeight="1" x14ac:dyDescent="0.25">
      <c r="A74" s="1"/>
      <c r="B74" s="1"/>
      <c r="C74" s="4"/>
      <c r="D74" s="1"/>
      <c r="E74" s="1"/>
      <c r="F74" s="4"/>
      <c r="G74" s="4"/>
      <c r="H74" s="4"/>
      <c r="I74" s="4"/>
      <c r="J74" s="4"/>
      <c r="K74" s="4"/>
      <c r="L74" s="4"/>
      <c r="M74" s="4"/>
      <c r="N74" s="4"/>
      <c r="O74" s="4"/>
      <c r="P74" s="4"/>
      <c r="Q74" s="4"/>
      <c r="R74" s="4"/>
      <c r="S74" s="4"/>
      <c r="T74" s="1"/>
      <c r="U74" s="1"/>
      <c r="V74" s="1"/>
      <c r="W74" s="1"/>
      <c r="X74" s="1"/>
      <c r="Y74" s="1"/>
      <c r="Z74" s="1"/>
      <c r="AA74" s="27"/>
      <c r="AB74" s="27"/>
      <c r="AC74" s="27"/>
      <c r="AD74" s="27"/>
      <c r="AE74" s="27"/>
      <c r="AF74" s="27"/>
      <c r="AG74" s="27"/>
      <c r="AH74" s="27"/>
      <c r="AI74" s="27"/>
      <c r="AJ74" s="27"/>
      <c r="AK74" s="27"/>
      <c r="AL74" s="27"/>
    </row>
    <row r="75" spans="1:38" ht="9.75" customHeight="1" x14ac:dyDescent="0.25">
      <c r="A75" s="1"/>
      <c r="B75" s="4"/>
      <c r="C75" s="1"/>
      <c r="D75" s="1"/>
      <c r="E75" s="1"/>
      <c r="F75" s="41"/>
      <c r="G75" s="41"/>
      <c r="H75" s="41"/>
      <c r="I75" s="41"/>
      <c r="J75" s="41"/>
      <c r="K75" s="41"/>
      <c r="L75" s="41"/>
      <c r="M75" s="41"/>
      <c r="N75" s="41"/>
      <c r="O75" s="41"/>
      <c r="P75" s="41"/>
      <c r="Q75" s="41"/>
      <c r="R75" s="41"/>
      <c r="S75" s="4"/>
      <c r="T75" s="89"/>
      <c r="U75" s="89"/>
      <c r="V75" s="89"/>
      <c r="W75" s="89"/>
      <c r="X75" s="89"/>
      <c r="Y75" s="89"/>
      <c r="Z75" s="89"/>
      <c r="AA75" s="81"/>
      <c r="AB75" s="81"/>
      <c r="AC75" s="81"/>
      <c r="AD75" s="81"/>
      <c r="AE75" s="83"/>
      <c r="AF75" s="81"/>
      <c r="AG75" s="82"/>
      <c r="AH75" s="82"/>
      <c r="AI75" s="82"/>
      <c r="AJ75" s="82"/>
      <c r="AK75" s="82"/>
      <c r="AL75" s="81"/>
    </row>
    <row r="76" spans="1:38" ht="2.25" customHeight="1" thickBot="1" x14ac:dyDescent="0.3">
      <c r="A76" s="1"/>
      <c r="B76" s="1"/>
      <c r="C76" s="4"/>
      <c r="D76" s="4"/>
      <c r="E76" s="4"/>
      <c r="F76" s="4"/>
      <c r="G76" s="4"/>
      <c r="H76" s="1"/>
      <c r="I76" s="4"/>
      <c r="J76" s="4"/>
      <c r="K76" s="4"/>
      <c r="L76" s="1"/>
      <c r="M76" s="4"/>
      <c r="N76" s="4"/>
      <c r="O76" s="4"/>
      <c r="P76" s="4"/>
      <c r="Q76" s="4"/>
      <c r="R76" s="4"/>
      <c r="S76" s="4"/>
      <c r="T76" s="81"/>
      <c r="U76" s="81"/>
      <c r="V76" s="81"/>
      <c r="W76" s="81"/>
      <c r="X76" s="81"/>
      <c r="Y76" s="81"/>
      <c r="Z76" s="81"/>
      <c r="AA76" s="83"/>
      <c r="AB76" s="83"/>
      <c r="AC76" s="81"/>
      <c r="AD76" s="84"/>
      <c r="AE76" s="82"/>
      <c r="AF76" s="82"/>
      <c r="AG76" s="85"/>
      <c r="AH76" s="82"/>
      <c r="AI76" s="82"/>
      <c r="AJ76" s="82"/>
      <c r="AK76" s="82"/>
      <c r="AL76" s="81"/>
    </row>
    <row r="77" spans="1:38" ht="5.25" customHeight="1" x14ac:dyDescent="0.25">
      <c r="A77" s="1"/>
      <c r="B77" s="1"/>
      <c r="C77" s="4"/>
      <c r="D77" s="4"/>
      <c r="E77" s="4"/>
      <c r="F77" s="4"/>
      <c r="G77" s="4"/>
      <c r="H77" s="1"/>
      <c r="I77" s="164"/>
      <c r="J77" s="164"/>
      <c r="K77" s="167"/>
      <c r="L77" s="1"/>
      <c r="M77" s="164"/>
      <c r="N77" s="167"/>
      <c r="O77" s="164"/>
      <c r="P77" s="167"/>
      <c r="Q77" s="4"/>
      <c r="R77" s="4"/>
      <c r="S77" s="4"/>
      <c r="T77" s="83"/>
      <c r="U77" s="83"/>
      <c r="V77" s="83"/>
      <c r="W77" s="83"/>
      <c r="X77" s="83"/>
      <c r="Y77" s="83"/>
      <c r="Z77" s="242"/>
      <c r="AA77" s="243"/>
      <c r="AB77" s="243"/>
      <c r="AC77" s="243"/>
      <c r="AD77" s="243"/>
      <c r="AE77" s="243"/>
      <c r="AF77" s="243"/>
      <c r="AG77" s="243"/>
      <c r="AH77" s="243"/>
      <c r="AI77" s="243"/>
      <c r="AJ77" s="243"/>
      <c r="AK77" s="243"/>
      <c r="AL77" s="244"/>
    </row>
    <row r="78" spans="1:38" ht="15.75" customHeight="1" x14ac:dyDescent="0.25">
      <c r="A78" s="1"/>
      <c r="B78" s="1"/>
      <c r="C78" s="4"/>
      <c r="D78" s="4"/>
      <c r="E78" s="4"/>
      <c r="F78" s="4"/>
      <c r="G78" s="4"/>
      <c r="H78" s="1"/>
      <c r="I78" s="164"/>
      <c r="J78" s="164"/>
      <c r="K78" s="167"/>
      <c r="L78" s="1"/>
      <c r="M78" s="164"/>
      <c r="N78" s="167"/>
      <c r="O78" s="164"/>
      <c r="P78" s="167"/>
      <c r="Q78" s="4"/>
      <c r="R78" s="4"/>
      <c r="S78" s="4"/>
      <c r="T78" s="4" t="s">
        <v>25</v>
      </c>
      <c r="U78" s="83"/>
      <c r="V78" s="83"/>
      <c r="W78" s="83"/>
      <c r="X78" s="83"/>
      <c r="Y78" s="83"/>
      <c r="Z78" s="245"/>
      <c r="AA78" s="211"/>
      <c r="AB78" s="211"/>
      <c r="AC78" s="211"/>
      <c r="AD78" s="211"/>
      <c r="AE78" s="211"/>
      <c r="AF78" s="211"/>
      <c r="AG78" s="211"/>
      <c r="AH78" s="211"/>
      <c r="AI78" s="211"/>
      <c r="AJ78" s="211"/>
      <c r="AK78" s="211"/>
      <c r="AL78" s="246"/>
    </row>
    <row r="79" spans="1:38" ht="17.850000000000001" customHeight="1" x14ac:dyDescent="0.25">
      <c r="A79" s="1"/>
      <c r="B79" s="1"/>
      <c r="C79" s="4"/>
      <c r="D79" s="1"/>
      <c r="E79" s="1"/>
      <c r="F79" s="1"/>
      <c r="G79" s="1"/>
      <c r="H79" s="28"/>
      <c r="I79" s="28"/>
      <c r="J79" s="28"/>
      <c r="K79" s="28"/>
      <c r="L79" s="1"/>
      <c r="M79" s="28"/>
      <c r="N79" s="28"/>
      <c r="O79" s="28"/>
      <c r="P79" s="28"/>
      <c r="Q79" s="4"/>
      <c r="R79" s="4"/>
      <c r="S79" s="4"/>
      <c r="T79" s="4" t="s">
        <v>27</v>
      </c>
      <c r="U79" s="83"/>
      <c r="V79" s="83"/>
      <c r="W79" s="83"/>
      <c r="X79" s="83"/>
      <c r="Y79" s="83"/>
      <c r="Z79" s="245"/>
      <c r="AA79" s="211"/>
      <c r="AB79" s="211"/>
      <c r="AC79" s="211"/>
      <c r="AD79" s="211"/>
      <c r="AE79" s="211"/>
      <c r="AF79" s="211"/>
      <c r="AG79" s="211"/>
      <c r="AH79" s="211"/>
      <c r="AI79" s="211"/>
      <c r="AJ79" s="211"/>
      <c r="AK79" s="211"/>
      <c r="AL79" s="246"/>
    </row>
    <row r="80" spans="1:38" ht="15.75" customHeight="1" x14ac:dyDescent="0.25">
      <c r="A80" s="1"/>
      <c r="B80" s="1"/>
      <c r="C80" s="4"/>
      <c r="D80" s="1"/>
      <c r="E80" s="1"/>
      <c r="F80" s="1"/>
      <c r="G80" s="1"/>
      <c r="H80" s="28"/>
      <c r="I80" s="28"/>
      <c r="J80" s="28"/>
      <c r="K80" s="28"/>
      <c r="L80" s="1"/>
      <c r="M80" s="28"/>
      <c r="N80" s="28"/>
      <c r="O80" s="28"/>
      <c r="P80" s="28"/>
      <c r="Q80" s="4"/>
      <c r="R80" s="4"/>
      <c r="S80" s="4"/>
      <c r="T80" s="4" t="s">
        <v>29</v>
      </c>
      <c r="U80" s="83"/>
      <c r="V80" s="83"/>
      <c r="W80" s="83"/>
      <c r="X80" s="83"/>
      <c r="Y80" s="83"/>
      <c r="Z80" s="290"/>
      <c r="AA80" s="291"/>
      <c r="AB80" s="291"/>
      <c r="AC80" s="291"/>
      <c r="AD80" s="291"/>
      <c r="AE80" s="291"/>
      <c r="AF80" s="291"/>
      <c r="AG80" s="291"/>
      <c r="AH80" s="291"/>
      <c r="AI80" s="291"/>
      <c r="AJ80" s="291"/>
      <c r="AK80" s="291"/>
      <c r="AL80" s="292"/>
    </row>
    <row r="81" spans="1:38" ht="17.850000000000001" customHeight="1" thickBot="1" x14ac:dyDescent="0.3">
      <c r="A81" s="1"/>
      <c r="B81" s="1"/>
      <c r="C81" s="4"/>
      <c r="D81" s="4"/>
      <c r="E81" s="4"/>
      <c r="F81" s="4"/>
      <c r="G81" s="4"/>
      <c r="H81" s="241"/>
      <c r="I81" s="241"/>
      <c r="J81" s="241"/>
      <c r="K81" s="241"/>
      <c r="L81" s="241"/>
      <c r="M81" s="241"/>
      <c r="N81" s="241"/>
      <c r="O81" s="241"/>
      <c r="P81" s="241"/>
      <c r="Q81" s="4"/>
      <c r="R81" s="4"/>
      <c r="S81" s="4"/>
      <c r="T81" s="1"/>
      <c r="U81" s="83"/>
      <c r="V81" s="83"/>
      <c r="W81" s="83"/>
      <c r="X81" s="83"/>
      <c r="Y81" s="83"/>
      <c r="Z81" s="250"/>
      <c r="AA81" s="251"/>
      <c r="AB81" s="251"/>
      <c r="AC81" s="251"/>
      <c r="AD81" s="251"/>
      <c r="AE81" s="251"/>
      <c r="AF81" s="251"/>
      <c r="AG81" s="251"/>
      <c r="AH81" s="251"/>
      <c r="AI81" s="251"/>
      <c r="AJ81" s="251"/>
      <c r="AK81" s="251"/>
      <c r="AL81" s="252"/>
    </row>
    <row r="82" spans="1:38" ht="3" customHeight="1" thickBot="1" x14ac:dyDescent="0.3">
      <c r="A82" s="1"/>
      <c r="B82" s="1"/>
      <c r="C82" s="4"/>
      <c r="D82" s="4"/>
      <c r="E82" s="4"/>
      <c r="F82" s="4"/>
      <c r="G82" s="4"/>
      <c r="H82" s="167"/>
      <c r="I82" s="167"/>
      <c r="J82" s="167"/>
      <c r="K82" s="167"/>
      <c r="L82" s="167"/>
      <c r="M82" s="167"/>
      <c r="N82" s="167"/>
      <c r="O82" s="167"/>
      <c r="P82" s="167"/>
      <c r="Q82" s="4"/>
      <c r="R82" s="4"/>
      <c r="S82" s="4"/>
      <c r="T82" s="85"/>
      <c r="U82" s="83"/>
      <c r="V82" s="83"/>
      <c r="W82" s="83"/>
      <c r="X82" s="83"/>
      <c r="Y82" s="83"/>
      <c r="Z82" s="83"/>
      <c r="AA82" s="83"/>
      <c r="AB82" s="83"/>
      <c r="AC82" s="83"/>
      <c r="AD82" s="83"/>
      <c r="AE82" s="83"/>
      <c r="AF82" s="83"/>
      <c r="AG82" s="83"/>
      <c r="AH82" s="83"/>
      <c r="AI82" s="83"/>
      <c r="AJ82" s="83"/>
      <c r="AK82" s="83"/>
      <c r="AL82" s="81"/>
    </row>
    <row r="83" spans="1:38" ht="14.25" customHeight="1" thickBot="1" x14ac:dyDescent="0.3">
      <c r="A83" s="1"/>
      <c r="B83" s="1"/>
      <c r="C83" s="4" t="s">
        <v>70</v>
      </c>
      <c r="D83" s="4"/>
      <c r="E83" s="187"/>
      <c r="F83" s="4" t="s">
        <v>71</v>
      </c>
      <c r="G83" s="4"/>
      <c r="H83" s="4"/>
      <c r="I83" s="187"/>
      <c r="J83" s="4" t="s">
        <v>72</v>
      </c>
      <c r="K83" s="4"/>
      <c r="L83" s="187"/>
      <c r="M83" s="4" t="s">
        <v>73</v>
      </c>
      <c r="N83" s="4"/>
      <c r="O83" s="187"/>
      <c r="P83" s="1"/>
      <c r="Q83" s="4"/>
      <c r="R83" s="4"/>
      <c r="S83" s="4"/>
      <c r="T83" s="4" t="s">
        <v>31</v>
      </c>
      <c r="U83" s="83"/>
      <c r="V83" s="83"/>
      <c r="W83" s="83"/>
      <c r="X83" s="83"/>
      <c r="Y83" s="83"/>
      <c r="Z83" s="208"/>
      <c r="AA83" s="209"/>
      <c r="AB83" s="209"/>
      <c r="AC83" s="209"/>
      <c r="AD83" s="209"/>
      <c r="AE83" s="210"/>
      <c r="AF83" s="90"/>
      <c r="AG83" s="90"/>
      <c r="AH83" s="90"/>
      <c r="AI83" s="90"/>
      <c r="AJ83" s="90"/>
      <c r="AK83" s="90"/>
      <c r="AL83" s="90"/>
    </row>
    <row r="84" spans="1:38" ht="3" customHeight="1" x14ac:dyDescent="0.25">
      <c r="A84" s="1"/>
      <c r="B84" s="1"/>
      <c r="C84" s="4"/>
      <c r="D84" s="4"/>
      <c r="E84" s="4"/>
      <c r="F84" s="4"/>
      <c r="G84" s="4"/>
      <c r="H84" s="164"/>
      <c r="I84" s="164"/>
      <c r="J84" s="164"/>
      <c r="K84" s="164"/>
      <c r="L84" s="164"/>
      <c r="M84" s="164"/>
      <c r="N84" s="164"/>
      <c r="O84" s="164"/>
      <c r="P84" s="164"/>
      <c r="Q84" s="4"/>
      <c r="R84" s="4"/>
      <c r="S84" s="4"/>
      <c r="T84" s="81"/>
      <c r="U84" s="83"/>
      <c r="V84" s="83"/>
      <c r="W84" s="83"/>
      <c r="X84" s="83"/>
      <c r="Y84" s="83"/>
      <c r="Z84" s="83"/>
      <c r="AA84" s="83"/>
      <c r="AB84" s="86"/>
      <c r="AC84" s="86"/>
      <c r="AD84" s="87"/>
      <c r="AE84" s="87"/>
      <c r="AF84" s="87"/>
      <c r="AG84" s="87"/>
      <c r="AH84" s="87"/>
      <c r="AI84" s="87"/>
      <c r="AJ84" s="87"/>
      <c r="AK84" s="87"/>
      <c r="AL84" s="88"/>
    </row>
    <row r="85" spans="1:38" ht="17.850000000000001" customHeight="1" x14ac:dyDescent="0.25">
      <c r="A85" s="1"/>
      <c r="B85" s="4"/>
      <c r="C85" s="1"/>
      <c r="D85" s="1"/>
      <c r="E85" s="1"/>
      <c r="F85" s="1"/>
      <c r="G85" s="1"/>
      <c r="H85" s="1"/>
      <c r="I85" s="1"/>
      <c r="J85" s="1"/>
      <c r="K85" s="1"/>
      <c r="L85" s="1"/>
      <c r="M85" s="1"/>
      <c r="N85" s="1"/>
      <c r="O85" s="1"/>
      <c r="P85" s="1"/>
      <c r="Q85" s="1"/>
      <c r="R85" s="1"/>
      <c r="S85" s="4"/>
      <c r="T85" s="83"/>
      <c r="U85" s="81"/>
      <c r="V85" s="81"/>
      <c r="W85" s="81"/>
      <c r="X85" s="81"/>
      <c r="Y85" s="81"/>
      <c r="Z85" s="81"/>
      <c r="AA85" s="81"/>
      <c r="AB85" s="270"/>
      <c r="AC85" s="270"/>
      <c r="AD85" s="270"/>
      <c r="AE85" s="270"/>
      <c r="AF85" s="270"/>
      <c r="AG85" s="81"/>
      <c r="AH85" s="81"/>
      <c r="AI85" s="81"/>
      <c r="AJ85" s="81"/>
      <c r="AK85" s="81"/>
      <c r="AL85" s="81"/>
    </row>
    <row r="86" spans="1:38" ht="2.85" customHeight="1" x14ac:dyDescent="0.25">
      <c r="A86" s="1"/>
      <c r="B86" s="1"/>
      <c r="C86" s="1"/>
      <c r="D86" s="4"/>
      <c r="E86" s="4"/>
      <c r="F86" s="4"/>
      <c r="G86" s="4"/>
      <c r="H86" s="263"/>
      <c r="I86" s="263"/>
      <c r="J86" s="263"/>
      <c r="K86" s="263"/>
      <c r="L86" s="263"/>
      <c r="M86" s="263"/>
      <c r="N86" s="263"/>
      <c r="O86" s="263"/>
      <c r="P86" s="263"/>
      <c r="Q86" s="4"/>
      <c r="R86" s="4"/>
      <c r="S86" s="4"/>
      <c r="T86" s="1"/>
      <c r="U86" s="1"/>
      <c r="V86" s="1"/>
      <c r="W86" s="1"/>
      <c r="X86" s="1"/>
      <c r="Y86" s="1"/>
      <c r="Z86" s="1"/>
      <c r="AA86" s="1"/>
      <c r="AB86" s="1"/>
      <c r="AC86" s="4"/>
      <c r="AD86" s="167"/>
      <c r="AE86" s="167"/>
      <c r="AF86" s="167"/>
      <c r="AG86" s="167"/>
      <c r="AH86" s="167"/>
      <c r="AI86" s="167"/>
      <c r="AJ86" s="167"/>
      <c r="AK86" s="167"/>
      <c r="AL86" s="1"/>
    </row>
    <row r="87" spans="1:38" ht="40.5" customHeight="1" x14ac:dyDescent="0.25">
      <c r="A87" s="1"/>
      <c r="B87" s="1"/>
      <c r="C87" s="1"/>
      <c r="D87" s="4"/>
      <c r="E87" s="4"/>
      <c r="F87" s="4"/>
      <c r="G87" s="4"/>
      <c r="H87" s="164"/>
      <c r="I87" s="164"/>
      <c r="J87" s="164"/>
      <c r="K87" s="164"/>
      <c r="L87" s="164"/>
      <c r="M87" s="164"/>
      <c r="N87" s="164"/>
      <c r="O87" s="164"/>
      <c r="P87" s="164"/>
      <c r="Q87" s="4"/>
      <c r="R87" s="4"/>
      <c r="S87" s="4"/>
      <c r="T87"/>
      <c r="U87" s="1"/>
      <c r="V87" s="1"/>
      <c r="W87" s="1"/>
      <c r="X87" s="1"/>
      <c r="Y87" s="1"/>
      <c r="Z87" s="1"/>
      <c r="AA87" s="1"/>
      <c r="AB87" s="1"/>
      <c r="AC87" s="1"/>
      <c r="AD87" s="1"/>
      <c r="AE87" s="1"/>
      <c r="AF87" s="1"/>
      <c r="AG87" s="4"/>
      <c r="AH87" s="4"/>
      <c r="AI87" s="4"/>
      <c r="AJ87" s="4"/>
      <c r="AK87" s="4"/>
      <c r="AL87" s="1"/>
    </row>
    <row r="88" spans="1:38" ht="2.25" hidden="1" customHeight="1" x14ac:dyDescent="0.25">
      <c r="A88" s="1"/>
      <c r="B88" s="42"/>
      <c r="C88" s="42"/>
      <c r="D88" s="43"/>
      <c r="E88" s="43"/>
      <c r="F88" s="43"/>
      <c r="G88" s="43"/>
      <c r="H88" s="240"/>
      <c r="I88" s="240"/>
      <c r="J88" s="240"/>
      <c r="K88" s="240"/>
      <c r="L88" s="240"/>
      <c r="M88" s="240"/>
      <c r="N88" s="240"/>
      <c r="O88" s="240"/>
      <c r="P88" s="240"/>
      <c r="Q88" s="43"/>
      <c r="R88" s="43"/>
      <c r="S88" s="43"/>
      <c r="T88" s="1"/>
      <c r="U88" s="1"/>
      <c r="V88" s="1"/>
      <c r="W88" s="1"/>
      <c r="X88" s="1"/>
      <c r="Y88" s="1"/>
      <c r="Z88" s="1"/>
      <c r="AA88" s="1"/>
      <c r="AB88" s="1"/>
      <c r="AC88" s="1"/>
      <c r="AD88" s="1"/>
      <c r="AE88" s="1"/>
      <c r="AF88" s="1"/>
      <c r="AG88" s="1"/>
      <c r="AH88" s="1"/>
      <c r="AI88" s="1"/>
      <c r="AJ88" s="1"/>
      <c r="AK88" s="1"/>
      <c r="AL88" s="1"/>
    </row>
    <row r="89" spans="1:38" ht="17.850000000000001" hidden="1" customHeight="1" x14ac:dyDescent="0.25">
      <c r="A89" s="1"/>
      <c r="B89" s="45"/>
      <c r="C89" s="7"/>
      <c r="D89" s="7"/>
      <c r="E89" s="7"/>
      <c r="F89" s="7"/>
      <c r="G89" s="7"/>
      <c r="H89" s="7"/>
      <c r="I89" s="7"/>
      <c r="J89" s="7"/>
      <c r="K89" s="7"/>
      <c r="L89" s="7"/>
      <c r="M89" s="7"/>
      <c r="N89" s="7"/>
      <c r="O89" s="7"/>
      <c r="P89" s="7"/>
      <c r="Q89" s="7"/>
      <c r="R89" s="7"/>
      <c r="S89" s="7"/>
      <c r="T89" s="1"/>
      <c r="U89" s="1"/>
      <c r="V89" s="1"/>
      <c r="W89" s="1"/>
      <c r="X89" s="1"/>
      <c r="Y89" s="1"/>
      <c r="Z89" s="1"/>
      <c r="AA89" s="1"/>
      <c r="AB89" s="1"/>
      <c r="AC89" s="1"/>
      <c r="AD89" s="1"/>
      <c r="AE89" s="1"/>
      <c r="AF89" s="1"/>
      <c r="AG89" s="1"/>
      <c r="AH89" s="1"/>
      <c r="AI89" s="1"/>
      <c r="AJ89" s="1"/>
      <c r="AK89" s="1"/>
      <c r="AL89" s="1"/>
    </row>
    <row r="90" spans="1:38" ht="3" hidden="1" customHeight="1" x14ac:dyDescent="0.25">
      <c r="A90" s="1"/>
      <c r="B90" s="45"/>
      <c r="C90" s="7"/>
      <c r="D90" s="7"/>
      <c r="E90" s="7"/>
      <c r="F90" s="7"/>
      <c r="G90" s="7"/>
      <c r="H90" s="7"/>
      <c r="I90" s="7"/>
      <c r="J90" s="7"/>
      <c r="K90" s="7"/>
      <c r="L90" s="7"/>
      <c r="M90" s="7"/>
      <c r="N90" s="7"/>
      <c r="O90" s="7"/>
      <c r="P90" s="7"/>
      <c r="Q90" s="7"/>
      <c r="R90" s="7"/>
      <c r="S90" s="7"/>
      <c r="T90" s="42"/>
      <c r="U90" s="42"/>
      <c r="V90" s="42"/>
      <c r="W90" s="42"/>
      <c r="X90" s="42"/>
      <c r="Y90" s="42"/>
      <c r="Z90" s="42"/>
      <c r="AA90" s="42"/>
      <c r="AB90" s="42"/>
      <c r="AC90" s="42"/>
      <c r="AD90" s="42"/>
      <c r="AE90" s="42"/>
      <c r="AF90" s="42"/>
      <c r="AG90" s="42"/>
      <c r="AH90" s="42"/>
      <c r="AI90" s="42"/>
      <c r="AJ90" s="42"/>
      <c r="AK90" s="42"/>
      <c r="AL90" s="44"/>
    </row>
    <row r="91" spans="1:38" ht="17.850000000000001" hidden="1" customHeight="1" x14ac:dyDescent="0.25">
      <c r="A91" s="1"/>
      <c r="B91" s="45"/>
      <c r="C91" s="7"/>
      <c r="D91" s="7"/>
      <c r="E91" s="7"/>
      <c r="F91" s="7"/>
      <c r="G91" s="7"/>
      <c r="H91" s="7"/>
      <c r="I91" s="7"/>
      <c r="J91" s="7"/>
      <c r="K91" s="7"/>
      <c r="L91" s="7"/>
      <c r="M91" s="7"/>
      <c r="N91" s="7"/>
      <c r="O91" s="7"/>
      <c r="P91" s="7"/>
      <c r="Q91" s="7"/>
      <c r="R91" s="7"/>
      <c r="S91" s="7"/>
    </row>
    <row r="92" spans="1:38" ht="4.3499999999999996" hidden="1" customHeight="1" x14ac:dyDescent="0.25">
      <c r="A92" s="1"/>
      <c r="B92" s="45"/>
      <c r="C92" s="7"/>
      <c r="D92" s="7"/>
      <c r="E92" s="7"/>
      <c r="F92" s="7"/>
      <c r="G92" s="7"/>
      <c r="H92" s="7"/>
      <c r="I92" s="7"/>
      <c r="J92" s="7"/>
      <c r="K92" s="7"/>
      <c r="L92" s="7"/>
      <c r="M92" s="7"/>
      <c r="N92" s="7"/>
      <c r="O92" s="7"/>
      <c r="P92" s="7"/>
      <c r="Q92" s="7"/>
      <c r="R92" s="7"/>
      <c r="S92" s="7"/>
    </row>
    <row r="93" spans="1:38" ht="17.850000000000001" hidden="1" customHeight="1" x14ac:dyDescent="0.25">
      <c r="A93" s="1"/>
      <c r="B93" s="45"/>
      <c r="C93" s="7"/>
      <c r="D93" s="7"/>
      <c r="E93" s="7"/>
      <c r="F93" s="7"/>
      <c r="G93" s="7"/>
      <c r="H93" s="7"/>
      <c r="I93" s="7"/>
      <c r="J93" s="7"/>
      <c r="K93" s="7"/>
      <c r="L93" s="7"/>
      <c r="M93" s="7"/>
      <c r="N93" s="7"/>
      <c r="O93" s="7"/>
      <c r="P93" s="7"/>
      <c r="Q93" s="7"/>
      <c r="R93" s="7"/>
      <c r="S93" s="7"/>
    </row>
    <row r="94" spans="1:38" ht="17.850000000000001" hidden="1" customHeight="1" x14ac:dyDescent="0.25">
      <c r="A94" s="1"/>
      <c r="B94" s="45"/>
      <c r="C94" s="7"/>
      <c r="D94" s="7"/>
      <c r="E94" s="7"/>
      <c r="F94" s="7"/>
      <c r="G94" s="7"/>
      <c r="H94" s="7"/>
      <c r="I94" s="7"/>
      <c r="J94" s="7"/>
      <c r="K94" s="7"/>
      <c r="L94" s="7"/>
      <c r="M94" s="7"/>
      <c r="N94" s="7"/>
      <c r="O94" s="7"/>
      <c r="P94" s="7"/>
      <c r="Q94" s="7"/>
      <c r="R94" s="7"/>
      <c r="S94" s="7"/>
    </row>
    <row r="95" spans="1:38" ht="17.850000000000001" hidden="1" customHeight="1" x14ac:dyDescent="0.25">
      <c r="A95" s="1"/>
      <c r="B95" s="45"/>
      <c r="C95" s="7"/>
      <c r="D95" s="7"/>
      <c r="E95" s="7"/>
      <c r="F95" s="7"/>
      <c r="G95" s="7"/>
      <c r="H95" s="7"/>
      <c r="I95" s="7"/>
      <c r="J95" s="7"/>
      <c r="K95" s="7"/>
      <c r="L95" s="7"/>
      <c r="M95" s="7"/>
      <c r="N95" s="7"/>
      <c r="O95" s="7"/>
      <c r="P95" s="7"/>
      <c r="Q95" s="7"/>
      <c r="R95" s="7"/>
      <c r="S95" s="7"/>
    </row>
    <row r="96" spans="1:38" ht="17.850000000000001" hidden="1" customHeight="1" x14ac:dyDescent="0.25">
      <c r="A96" s="1"/>
      <c r="B96" s="45"/>
      <c r="C96" s="7"/>
      <c r="D96" s="7"/>
      <c r="E96" s="7"/>
      <c r="F96" s="7"/>
      <c r="G96" s="7"/>
      <c r="H96" s="7"/>
      <c r="I96" s="7"/>
      <c r="J96" s="7"/>
      <c r="K96" s="7"/>
      <c r="L96" s="7"/>
      <c r="M96" s="7"/>
      <c r="N96" s="7"/>
      <c r="O96" s="7"/>
      <c r="P96" s="7"/>
      <c r="Q96" s="7"/>
      <c r="R96" s="7"/>
      <c r="S96" s="7"/>
      <c r="T96" s="1"/>
      <c r="U96" s="1"/>
      <c r="V96" s="1"/>
      <c r="W96" s="1"/>
      <c r="X96" s="1"/>
      <c r="Y96" s="1"/>
      <c r="Z96" s="1"/>
      <c r="AA96" s="1"/>
      <c r="AB96" s="1"/>
      <c r="AC96" s="1"/>
      <c r="AD96" s="1"/>
      <c r="AE96" s="1"/>
      <c r="AF96" s="1"/>
      <c r="AG96" s="1"/>
      <c r="AH96" s="1"/>
      <c r="AI96" s="1"/>
      <c r="AJ96" s="1"/>
      <c r="AK96" s="1"/>
      <c r="AL96" s="1"/>
    </row>
    <row r="97" spans="2:19" s="1" customFormat="1" ht="17.850000000000001" hidden="1" customHeight="1" x14ac:dyDescent="0.25">
      <c r="B97" s="45"/>
      <c r="C97" s="7"/>
      <c r="D97" s="7"/>
      <c r="E97" s="7"/>
      <c r="F97" s="7"/>
      <c r="G97" s="7"/>
      <c r="H97" s="7"/>
      <c r="I97" s="7"/>
      <c r="J97" s="7"/>
      <c r="K97" s="7"/>
      <c r="L97" s="7"/>
      <c r="M97" s="7"/>
      <c r="N97" s="7"/>
      <c r="O97" s="7"/>
      <c r="P97" s="7"/>
      <c r="Q97" s="7"/>
      <c r="R97" s="7"/>
      <c r="S97" s="7"/>
    </row>
    <row r="98" spans="2:19" s="1" customFormat="1" ht="17.850000000000001" hidden="1" customHeight="1" x14ac:dyDescent="0.25">
      <c r="B98" s="2"/>
      <c r="C98" s="3"/>
      <c r="D98" s="3"/>
      <c r="E98" s="3"/>
      <c r="F98" s="3"/>
      <c r="G98" s="3"/>
      <c r="H98" s="3"/>
      <c r="I98" s="3"/>
      <c r="J98" s="3"/>
      <c r="K98" s="3"/>
      <c r="L98" s="3"/>
      <c r="M98" s="3"/>
      <c r="N98" s="3"/>
      <c r="O98" s="3"/>
      <c r="P98" s="3"/>
      <c r="Q98" s="7"/>
      <c r="R98" s="7"/>
      <c r="S98" s="7"/>
    </row>
    <row r="99" spans="2:19" s="1" customFormat="1" ht="17.850000000000001" hidden="1" customHeight="1" x14ac:dyDescent="0.25">
      <c r="B99" s="45"/>
      <c r="C99" s="7"/>
      <c r="D99" s="7"/>
      <c r="E99" s="7"/>
      <c r="F99" s="7"/>
      <c r="G99" s="7"/>
      <c r="H99" s="7"/>
      <c r="I99" s="7"/>
      <c r="J99" s="7"/>
      <c r="K99" s="7"/>
      <c r="L99" s="7"/>
      <c r="M99" s="7"/>
      <c r="N99" s="7"/>
      <c r="O99" s="7"/>
      <c r="P99" s="7"/>
      <c r="Q99" s="7"/>
      <c r="R99" s="7"/>
      <c r="S99" s="7"/>
    </row>
    <row r="100" spans="2:19" s="1" customFormat="1" ht="17.850000000000001" hidden="1" customHeight="1" x14ac:dyDescent="0.25">
      <c r="B100" s="3"/>
      <c r="C100" s="3"/>
      <c r="D100" s="3"/>
      <c r="E100" s="3"/>
      <c r="F100" s="3"/>
      <c r="G100" s="3"/>
      <c r="H100" s="3"/>
      <c r="I100" s="3"/>
      <c r="J100" s="3"/>
      <c r="K100" s="3"/>
      <c r="L100" s="3"/>
      <c r="M100" s="3"/>
      <c r="N100" s="3"/>
      <c r="O100" s="7"/>
      <c r="P100" s="8"/>
      <c r="Q100" s="7"/>
      <c r="R100" s="7"/>
      <c r="S100" s="7"/>
    </row>
    <row r="101" spans="2:19" s="1" customFormat="1" ht="17.850000000000001" hidden="1" customHeight="1" x14ac:dyDescent="0.25">
      <c r="B101" s="45"/>
      <c r="C101" s="7"/>
      <c r="D101" s="7"/>
      <c r="E101" s="7"/>
      <c r="F101" s="7"/>
      <c r="G101" s="7"/>
      <c r="H101" s="7"/>
      <c r="I101" s="7"/>
      <c r="J101" s="7"/>
      <c r="K101" s="7"/>
      <c r="L101" s="7"/>
      <c r="M101" s="7"/>
      <c r="N101" s="7"/>
      <c r="O101" s="7"/>
      <c r="P101" s="7"/>
      <c r="Q101" s="7"/>
      <c r="R101" s="7"/>
      <c r="S101" s="7"/>
    </row>
    <row r="102" spans="2:19" s="1" customFormat="1" ht="17.850000000000001" hidden="1" customHeight="1" x14ac:dyDescent="0.25">
      <c r="B102" s="45"/>
      <c r="C102" s="7"/>
      <c r="D102" s="7"/>
      <c r="E102" s="7"/>
      <c r="F102" s="7"/>
      <c r="G102" s="7"/>
      <c r="H102" s="7"/>
      <c r="I102" s="7"/>
      <c r="J102" s="7"/>
      <c r="K102" s="7"/>
      <c r="L102" s="7"/>
      <c r="M102" s="7"/>
      <c r="N102" s="7"/>
      <c r="O102" s="7"/>
      <c r="P102" s="7"/>
      <c r="Q102" s="7"/>
      <c r="R102" s="7"/>
      <c r="S102" s="7"/>
    </row>
  </sheetData>
  <sheetProtection selectLockedCells="1"/>
  <mergeCells count="134">
    <mergeCell ref="Z83:AE83"/>
    <mergeCell ref="Z79:AL79"/>
    <mergeCell ref="Z81:AL81"/>
    <mergeCell ref="Z77:AL77"/>
    <mergeCell ref="W73:X73"/>
    <mergeCell ref="Z72:AE72"/>
    <mergeCell ref="Z68:AL68"/>
    <mergeCell ref="Z70:AL70"/>
    <mergeCell ref="AK45:AL45"/>
    <mergeCell ref="AG51:AL51"/>
    <mergeCell ref="AG47:AJ47"/>
    <mergeCell ref="AK47:AL47"/>
    <mergeCell ref="AG49:AL49"/>
    <mergeCell ref="AG45:AJ45"/>
    <mergeCell ref="Z78:AL78"/>
    <mergeCell ref="Z80:AL80"/>
    <mergeCell ref="AD73:AL73"/>
    <mergeCell ref="Z41:AL41"/>
    <mergeCell ref="Z39:AC39"/>
    <mergeCell ref="AD39:AE39"/>
    <mergeCell ref="AF69:AL69"/>
    <mergeCell ref="T66:Z66"/>
    <mergeCell ref="Z62:AC62"/>
    <mergeCell ref="AI62:AL62"/>
    <mergeCell ref="AI60:AL60"/>
    <mergeCell ref="AI58:AL58"/>
    <mergeCell ref="AG37:AJ37"/>
    <mergeCell ref="AK37:AL37"/>
    <mergeCell ref="AG35:AL35"/>
    <mergeCell ref="E48:Q48"/>
    <mergeCell ref="M39:Q39"/>
    <mergeCell ref="E39:I39"/>
    <mergeCell ref="H86:P86"/>
    <mergeCell ref="B35:Q35"/>
    <mergeCell ref="E47:Q47"/>
    <mergeCell ref="E49:Q49"/>
    <mergeCell ref="B66:F66"/>
    <mergeCell ref="E60:Q60"/>
    <mergeCell ref="E64:H64"/>
    <mergeCell ref="E50:Q50"/>
    <mergeCell ref="E59:Q59"/>
    <mergeCell ref="E61:Q61"/>
    <mergeCell ref="E51:Q51"/>
    <mergeCell ref="E62:Q62"/>
    <mergeCell ref="E53:H53"/>
    <mergeCell ref="E56:F56"/>
    <mergeCell ref="AB85:AF85"/>
    <mergeCell ref="Z53:AC53"/>
    <mergeCell ref="AG39:AJ39"/>
    <mergeCell ref="AK39:AL39"/>
    <mergeCell ref="H88:P88"/>
    <mergeCell ref="H81:P81"/>
    <mergeCell ref="N67:N68"/>
    <mergeCell ref="O67:O68"/>
    <mergeCell ref="E24:Q24"/>
    <mergeCell ref="E26:Q26"/>
    <mergeCell ref="E30:H30"/>
    <mergeCell ref="J34:Q34"/>
    <mergeCell ref="E37:I37"/>
    <mergeCell ref="E25:Q25"/>
    <mergeCell ref="E27:Q27"/>
    <mergeCell ref="E28:Q28"/>
    <mergeCell ref="M37:Q37"/>
    <mergeCell ref="E41:Q41"/>
    <mergeCell ref="E45:F45"/>
    <mergeCell ref="K45:Q45"/>
    <mergeCell ref="B32:F32"/>
    <mergeCell ref="K56:Q56"/>
    <mergeCell ref="P67:P68"/>
    <mergeCell ref="B71:F71"/>
    <mergeCell ref="AJ14:AL14"/>
    <mergeCell ref="AG12:AL12"/>
    <mergeCell ref="AA12:AF12"/>
    <mergeCell ref="Y14:AD14"/>
    <mergeCell ref="AF14:AH14"/>
    <mergeCell ref="E58:Q58"/>
    <mergeCell ref="AI53:AL53"/>
    <mergeCell ref="W71:AB71"/>
    <mergeCell ref="AG71:AL71"/>
    <mergeCell ref="W69:AB69"/>
    <mergeCell ref="AG25:AJ25"/>
    <mergeCell ref="AK20:AL20"/>
    <mergeCell ref="AK18:AL18"/>
    <mergeCell ref="AD20:AE20"/>
    <mergeCell ref="AK26:AL26"/>
    <mergeCell ref="AG26:AJ26"/>
    <mergeCell ref="AG18:AJ18"/>
    <mergeCell ref="AG23:AJ23"/>
    <mergeCell ref="AG20:AJ20"/>
    <mergeCell ref="AG22:AJ22"/>
    <mergeCell ref="AG24:AJ24"/>
    <mergeCell ref="AK30:AL30"/>
    <mergeCell ref="AG28:AJ28"/>
    <mergeCell ref="AK28:AL28"/>
    <mergeCell ref="B3:AL4"/>
    <mergeCell ref="Z24:AE24"/>
    <mergeCell ref="W64:X64"/>
    <mergeCell ref="AD64:AL64"/>
    <mergeCell ref="T16:X16"/>
    <mergeCell ref="Z28:AC28"/>
    <mergeCell ref="AD18:AE18"/>
    <mergeCell ref="E10:I10"/>
    <mergeCell ref="M10:Q10"/>
    <mergeCell ref="E12:Q12"/>
    <mergeCell ref="E14:Q14"/>
    <mergeCell ref="E8:Q8"/>
    <mergeCell ref="E18:Q18"/>
    <mergeCell ref="E22:F22"/>
    <mergeCell ref="K22:Q22"/>
    <mergeCell ref="B6:D6"/>
    <mergeCell ref="E20:Q20"/>
    <mergeCell ref="B16:F16"/>
    <mergeCell ref="Z22:AC22"/>
    <mergeCell ref="T6:X6"/>
    <mergeCell ref="T11:U14"/>
    <mergeCell ref="AC8:AL8"/>
    <mergeCell ref="V12:W12"/>
    <mergeCell ref="V14:W14"/>
    <mergeCell ref="AG32:AJ32"/>
    <mergeCell ref="AK32:AL32"/>
    <mergeCell ref="AG34:AJ34"/>
    <mergeCell ref="AK34:AL34"/>
    <mergeCell ref="AD34:AF34"/>
    <mergeCell ref="Z18:AC18"/>
    <mergeCell ref="AK22:AL22"/>
    <mergeCell ref="AD22:AE22"/>
    <mergeCell ref="AK24:AL24"/>
    <mergeCell ref="Z20:AC20"/>
    <mergeCell ref="Z30:AC30"/>
    <mergeCell ref="AG30:AJ30"/>
    <mergeCell ref="AD28:AE28"/>
    <mergeCell ref="X32:AA32"/>
    <mergeCell ref="Y34:AB34"/>
    <mergeCell ref="AC32:AF32"/>
  </mergeCells>
  <pageMargins left="0" right="0" top="0" bottom="0" header="0" footer="0"/>
  <pageSetup paperSize="9" scale="80" fitToWidth="0" orientation="portrait" r:id="rId1"/>
  <ignoredErrors>
    <ignoredError sqref="I77:J77 O77 L77:M7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D597-6CD0-42CB-B2D1-AB921F2217BF}">
  <sheetPr codeName="Sheet2">
    <pageSetUpPr fitToPage="1"/>
  </sheetPr>
  <dimension ref="A1:XFC56"/>
  <sheetViews>
    <sheetView showGridLines="0" topLeftCell="A24" zoomScale="110" zoomScaleNormal="110" zoomScaleSheetLayoutView="70" zoomScalePageLayoutView="150" workbookViewId="0">
      <selection activeCell="H52" sqref="H52:J52"/>
    </sheetView>
  </sheetViews>
  <sheetFormatPr defaultColWidth="9" defaultRowHeight="0" customHeight="1" zeroHeight="1" x14ac:dyDescent="0.35"/>
  <cols>
    <col min="1" max="1" width="0.875" style="47" customWidth="1"/>
    <col min="2" max="2" width="7.125" style="47" customWidth="1"/>
    <col min="3" max="3" width="15" style="47" customWidth="1"/>
    <col min="4" max="4" width="14.625" style="47" customWidth="1"/>
    <col min="5" max="5" width="12.125" style="47" customWidth="1"/>
    <col min="6" max="6" width="8.625" style="47" customWidth="1"/>
    <col min="7" max="7" width="9.5" style="47" customWidth="1"/>
    <col min="8" max="8" width="4.125" style="47" customWidth="1"/>
    <col min="9" max="10" width="7.625" style="47" customWidth="1"/>
    <col min="11" max="11" width="3.875" style="47" customWidth="1"/>
    <col min="12" max="16377" width="0" style="47" hidden="1" customWidth="1"/>
    <col min="16378" max="16378" width="6.125" style="47" hidden="1" customWidth="1"/>
    <col min="16379" max="16379" width="25.625" style="47" hidden="1" customWidth="1"/>
    <col min="16380" max="16380" width="9.375" style="47" hidden="1" customWidth="1"/>
    <col min="16381" max="16381" width="14.875" style="47" hidden="1" customWidth="1"/>
    <col min="16382" max="16382" width="14.125" style="47" hidden="1" customWidth="1"/>
    <col min="16383" max="16383" width="25.25" style="47" hidden="1" customWidth="1"/>
    <col min="16384" max="16384" width="1.5" style="47" hidden="1" customWidth="1"/>
  </cols>
  <sheetData>
    <row r="1" spans="2:11" ht="15.75" customHeight="1" x14ac:dyDescent="0.35"/>
    <row r="2" spans="2:11" ht="15.75" customHeight="1" x14ac:dyDescent="0.35">
      <c r="B2" s="185"/>
      <c r="C2" s="185"/>
      <c r="D2" s="185"/>
      <c r="E2" s="185"/>
      <c r="F2" s="185"/>
      <c r="G2" s="185"/>
      <c r="H2" s="185"/>
      <c r="I2" s="185"/>
      <c r="J2" s="185"/>
      <c r="K2" s="1"/>
    </row>
    <row r="3" spans="2:11" ht="16.5" customHeight="1" x14ac:dyDescent="0.35">
      <c r="B3" s="189"/>
      <c r="C3" s="189"/>
      <c r="D3" s="189"/>
      <c r="E3" s="189"/>
      <c r="F3" s="189"/>
      <c r="G3" s="213"/>
      <c r="H3" s="213"/>
      <c r="I3" s="189"/>
      <c r="J3" s="189"/>
      <c r="K3" s="64"/>
    </row>
    <row r="4" spans="2:11" ht="39.75" customHeight="1" x14ac:dyDescent="0.35">
      <c r="B4" s="189"/>
      <c r="C4" s="189"/>
      <c r="D4" s="213" t="s">
        <v>134</v>
      </c>
      <c r="E4" s="213"/>
      <c r="F4" s="213"/>
      <c r="G4" s="189"/>
      <c r="H4" s="189"/>
      <c r="I4" s="189"/>
      <c r="J4" s="189"/>
      <c r="K4" s="64"/>
    </row>
    <row r="5" spans="2:11" ht="15.75" customHeight="1" x14ac:dyDescent="0.35">
      <c r="B5" s="48"/>
      <c r="C5" s="48"/>
      <c r="D5" s="48"/>
      <c r="F5" s="63"/>
      <c r="G5" s="63"/>
      <c r="H5" s="63"/>
      <c r="I5" s="63"/>
      <c r="J5" s="63"/>
      <c r="K5" s="63"/>
    </row>
    <row r="6" spans="2:11" s="65" customFormat="1" ht="15.75" customHeight="1" x14ac:dyDescent="0.35">
      <c r="B6" s="66"/>
      <c r="C6" s="66"/>
      <c r="D6" s="66"/>
      <c r="E6" s="66"/>
      <c r="F6" s="67"/>
      <c r="G6" s="67"/>
      <c r="H6" s="67"/>
      <c r="I6" s="67"/>
      <c r="J6" s="67"/>
      <c r="K6" s="67"/>
    </row>
    <row r="7" spans="2:11" ht="15.75" customHeight="1" x14ac:dyDescent="0.35">
      <c r="B7" s="68"/>
      <c r="C7" s="68"/>
      <c r="D7" s="68"/>
      <c r="E7" s="69"/>
      <c r="F7" s="70"/>
      <c r="G7" s="70"/>
      <c r="H7" s="70"/>
      <c r="I7" s="70"/>
      <c r="J7" s="70"/>
      <c r="K7" s="70"/>
    </row>
    <row r="8" spans="2:11" ht="15.75" customHeight="1" x14ac:dyDescent="0.35">
      <c r="B8" s="69"/>
      <c r="C8" s="69"/>
      <c r="D8" s="69"/>
      <c r="E8" s="69"/>
      <c r="F8" s="69"/>
      <c r="G8" s="69"/>
      <c r="H8" s="69"/>
      <c r="I8" s="69"/>
      <c r="J8" s="69"/>
      <c r="K8" s="69"/>
    </row>
    <row r="9" spans="2:11" ht="15.75" customHeight="1" x14ac:dyDescent="0.35">
      <c r="B9" s="69"/>
      <c r="C9" s="69"/>
      <c r="D9" s="69"/>
      <c r="E9" s="69"/>
      <c r="F9" s="69"/>
      <c r="G9" s="69"/>
      <c r="H9" s="69"/>
      <c r="I9" s="69"/>
      <c r="J9" s="69"/>
      <c r="K9" s="69"/>
    </row>
    <row r="10" spans="2:11" ht="15.75" customHeight="1" x14ac:dyDescent="0.35">
      <c r="B10" s="69"/>
      <c r="C10" s="69"/>
      <c r="D10" s="69"/>
      <c r="E10" s="69"/>
      <c r="F10" s="69"/>
      <c r="G10" s="69"/>
      <c r="H10" s="69"/>
      <c r="I10" s="69"/>
      <c r="J10" s="69"/>
      <c r="K10" s="69"/>
    </row>
    <row r="11" spans="2:11" ht="15.75" customHeight="1" x14ac:dyDescent="0.35">
      <c r="B11" s="71"/>
      <c r="C11" s="72"/>
      <c r="D11" s="72"/>
      <c r="E11" s="72"/>
      <c r="F11" s="72"/>
      <c r="G11" s="72"/>
      <c r="H11" s="73"/>
      <c r="I11" s="74"/>
      <c r="J11" s="75"/>
      <c r="K11" s="76"/>
    </row>
    <row r="12" spans="2:11" ht="15.75" customHeight="1" x14ac:dyDescent="0.35">
      <c r="B12" s="71"/>
      <c r="C12" s="72"/>
      <c r="D12" s="72"/>
      <c r="E12" s="72"/>
      <c r="F12" s="72"/>
      <c r="G12" s="72"/>
      <c r="H12" s="73"/>
      <c r="I12" s="74"/>
      <c r="J12" s="75"/>
      <c r="K12" s="76"/>
    </row>
    <row r="13" spans="2:11" ht="15.75" customHeight="1" x14ac:dyDescent="0.35">
      <c r="B13" s="71"/>
      <c r="C13" s="72"/>
      <c r="D13" s="72"/>
      <c r="E13" s="72"/>
      <c r="F13" s="72"/>
      <c r="G13" s="72"/>
      <c r="H13" s="73"/>
      <c r="I13" s="74"/>
      <c r="J13" s="75"/>
      <c r="K13" s="76"/>
    </row>
    <row r="14" spans="2:11" ht="15.75" customHeight="1" x14ac:dyDescent="0.35">
      <c r="B14" s="71"/>
      <c r="C14" s="72"/>
      <c r="D14" s="72"/>
      <c r="E14" s="72"/>
      <c r="F14" s="72"/>
      <c r="G14" s="72"/>
      <c r="H14" s="73"/>
      <c r="I14" s="74"/>
      <c r="J14" s="75"/>
      <c r="K14" s="76"/>
    </row>
    <row r="15" spans="2:11" ht="15.75" customHeight="1" x14ac:dyDescent="0.35">
      <c r="B15" s="71"/>
      <c r="C15" s="72"/>
      <c r="D15" s="72"/>
      <c r="E15" s="72"/>
      <c r="F15" s="72"/>
      <c r="G15" s="72"/>
      <c r="H15" s="73"/>
      <c r="I15" s="74"/>
      <c r="J15" s="75"/>
      <c r="K15" s="76"/>
    </row>
    <row r="16" spans="2:11" ht="15.75" customHeight="1" x14ac:dyDescent="0.35">
      <c r="B16" s="71"/>
      <c r="C16" s="72"/>
      <c r="D16" s="72"/>
      <c r="E16" s="72"/>
      <c r="F16" s="72"/>
      <c r="G16" s="72"/>
      <c r="H16" s="73"/>
      <c r="I16" s="74"/>
      <c r="J16" s="75"/>
      <c r="K16" s="76"/>
    </row>
    <row r="17" spans="2:11" ht="15.75" customHeight="1" x14ac:dyDescent="0.35">
      <c r="B17" s="71"/>
      <c r="C17" s="72"/>
      <c r="D17" s="72"/>
      <c r="E17" s="72"/>
      <c r="F17" s="72"/>
      <c r="G17" s="72"/>
      <c r="H17" s="73"/>
      <c r="I17" s="74"/>
      <c r="J17" s="75"/>
      <c r="K17" s="76"/>
    </row>
    <row r="18" spans="2:11" ht="15.75" customHeight="1" x14ac:dyDescent="0.35">
      <c r="B18" s="71"/>
      <c r="C18" s="72"/>
      <c r="D18" s="72"/>
      <c r="E18" s="72"/>
      <c r="F18" s="72"/>
      <c r="G18" s="72"/>
      <c r="H18" s="73"/>
      <c r="I18" s="74"/>
      <c r="J18" s="75"/>
      <c r="K18" s="76"/>
    </row>
    <row r="19" spans="2:11" ht="15.75" customHeight="1" x14ac:dyDescent="0.35">
      <c r="B19" s="71"/>
      <c r="C19" s="72"/>
      <c r="D19" s="72"/>
      <c r="E19" s="72"/>
      <c r="F19" s="72"/>
      <c r="G19" s="72"/>
      <c r="H19" s="73"/>
      <c r="I19" s="74"/>
      <c r="J19" s="75"/>
      <c r="K19" s="76"/>
    </row>
    <row r="20" spans="2:11" ht="15.75" customHeight="1" x14ac:dyDescent="0.35">
      <c r="B20" s="71"/>
      <c r="C20" s="72"/>
      <c r="D20" s="72"/>
      <c r="E20" s="72"/>
      <c r="F20" s="72"/>
      <c r="G20" s="72"/>
      <c r="H20" s="73"/>
      <c r="I20" s="74"/>
      <c r="J20" s="75"/>
      <c r="K20" s="76"/>
    </row>
    <row r="21" spans="2:11" ht="15.75" customHeight="1" x14ac:dyDescent="0.35">
      <c r="B21" s="71"/>
      <c r="C21" s="72"/>
      <c r="D21" s="72"/>
      <c r="E21" s="72"/>
      <c r="F21" s="72"/>
      <c r="G21" s="72"/>
      <c r="H21" s="73"/>
      <c r="I21" s="74"/>
      <c r="J21" s="75"/>
      <c r="K21" s="76"/>
    </row>
    <row r="22" spans="2:11" ht="15.75" customHeight="1" x14ac:dyDescent="0.35">
      <c r="B22" s="71"/>
      <c r="C22" s="72"/>
      <c r="D22" s="72"/>
      <c r="E22" s="72"/>
      <c r="F22" s="72"/>
      <c r="G22" s="72"/>
      <c r="H22" s="73"/>
      <c r="I22" s="74"/>
      <c r="J22" s="75"/>
      <c r="K22" s="76"/>
    </row>
    <row r="23" spans="2:11" ht="15.75" customHeight="1" x14ac:dyDescent="0.35">
      <c r="B23" s="71"/>
      <c r="C23" s="72"/>
      <c r="D23" s="72"/>
      <c r="E23" s="72"/>
      <c r="F23" s="72"/>
      <c r="G23" s="72"/>
      <c r="H23" s="73"/>
      <c r="I23" s="74"/>
      <c r="J23" s="75"/>
      <c r="K23" s="76"/>
    </row>
    <row r="24" spans="2:11" ht="15.75" customHeight="1" x14ac:dyDescent="0.35">
      <c r="B24" s="71"/>
      <c r="C24" s="72"/>
      <c r="D24" s="72"/>
      <c r="E24" s="72"/>
      <c r="F24" s="72"/>
      <c r="G24" s="72"/>
      <c r="H24" s="73"/>
      <c r="I24" s="74"/>
      <c r="J24" s="75"/>
      <c r="K24" s="76"/>
    </row>
    <row r="25" spans="2:11" ht="15.75" customHeight="1" x14ac:dyDescent="0.35">
      <c r="B25" s="71"/>
      <c r="C25" s="72"/>
      <c r="D25" s="72"/>
      <c r="E25" s="72"/>
      <c r="F25" s="72"/>
      <c r="G25" s="72"/>
      <c r="H25" s="73"/>
      <c r="I25" s="74"/>
      <c r="J25" s="75"/>
      <c r="K25" s="76"/>
    </row>
    <row r="26" spans="2:11" ht="15.75" customHeight="1" x14ac:dyDescent="0.35">
      <c r="B26" s="71"/>
      <c r="C26" s="72"/>
      <c r="D26" s="72"/>
      <c r="E26" s="72"/>
      <c r="F26" s="72"/>
      <c r="G26" s="72"/>
      <c r="H26" s="73"/>
      <c r="I26" s="74"/>
      <c r="J26" s="75"/>
      <c r="K26" s="76"/>
    </row>
    <row r="27" spans="2:11" ht="15.75" customHeight="1" x14ac:dyDescent="0.35">
      <c r="B27" s="71"/>
      <c r="C27" s="72"/>
      <c r="D27" s="72"/>
      <c r="E27" s="72"/>
      <c r="F27" s="72"/>
      <c r="G27" s="72"/>
      <c r="H27" s="73"/>
      <c r="I27" s="74"/>
      <c r="J27" s="75"/>
      <c r="K27" s="76"/>
    </row>
    <row r="28" spans="2:11" ht="15.75" customHeight="1" x14ac:dyDescent="0.35">
      <c r="B28" s="71"/>
      <c r="C28" s="72"/>
      <c r="D28" s="72"/>
      <c r="E28" s="72"/>
      <c r="F28" s="72"/>
      <c r="G28" s="72"/>
      <c r="H28" s="73"/>
      <c r="I28" s="74"/>
      <c r="J28" s="75"/>
      <c r="K28" s="76"/>
    </row>
    <row r="29" spans="2:11" ht="15.75" customHeight="1" x14ac:dyDescent="0.35">
      <c r="B29" s="71"/>
      <c r="C29" s="72"/>
      <c r="D29" s="72"/>
      <c r="E29" s="72"/>
      <c r="F29" s="72"/>
      <c r="G29" s="72"/>
      <c r="H29" s="73"/>
      <c r="I29" s="74"/>
      <c r="J29" s="75"/>
      <c r="K29" s="76"/>
    </row>
    <row r="30" spans="2:11" ht="15.75" customHeight="1" x14ac:dyDescent="0.35">
      <c r="B30" s="71"/>
      <c r="C30" s="72"/>
      <c r="D30" s="72"/>
      <c r="E30" s="72"/>
      <c r="F30" s="72"/>
      <c r="G30" s="72"/>
      <c r="H30" s="73"/>
      <c r="I30" s="74"/>
      <c r="J30" s="75"/>
      <c r="K30" s="76"/>
    </row>
    <row r="31" spans="2:11" ht="15.75" customHeight="1" x14ac:dyDescent="0.35">
      <c r="B31" s="71"/>
      <c r="C31" s="72"/>
      <c r="D31" s="72"/>
      <c r="E31" s="72"/>
      <c r="F31" s="72"/>
      <c r="G31" s="72"/>
      <c r="H31" s="73"/>
      <c r="I31" s="74"/>
      <c r="J31" s="75"/>
      <c r="K31" s="76"/>
    </row>
    <row r="32" spans="2:11" ht="15.75" customHeight="1" x14ac:dyDescent="0.35">
      <c r="B32" s="71"/>
      <c r="C32" s="72"/>
      <c r="D32" s="72"/>
      <c r="E32" s="72"/>
      <c r="F32" s="72"/>
      <c r="G32" s="72"/>
      <c r="H32" s="73"/>
      <c r="I32" s="74"/>
      <c r="J32" s="75"/>
      <c r="K32" s="76"/>
    </row>
    <row r="33" spans="2:11" ht="15.75" customHeight="1" x14ac:dyDescent="0.35">
      <c r="B33" s="71"/>
      <c r="C33" s="72"/>
      <c r="D33" s="72"/>
      <c r="E33" s="72"/>
      <c r="F33" s="72"/>
      <c r="G33" s="72"/>
      <c r="H33" s="73"/>
      <c r="I33" s="74"/>
      <c r="J33" s="75"/>
      <c r="K33" s="76"/>
    </row>
    <row r="34" spans="2:11" ht="15.75" customHeight="1" x14ac:dyDescent="0.35">
      <c r="B34" s="71"/>
      <c r="C34" s="72"/>
      <c r="D34" s="72"/>
      <c r="E34" s="72"/>
      <c r="F34" s="72"/>
      <c r="G34" s="72"/>
      <c r="H34" s="73"/>
      <c r="I34" s="74"/>
      <c r="J34" s="75"/>
      <c r="K34" s="76"/>
    </row>
    <row r="35" spans="2:11" ht="15.75" customHeight="1" x14ac:dyDescent="0.35">
      <c r="B35" s="71"/>
      <c r="C35" s="72"/>
      <c r="D35" s="72"/>
      <c r="E35" s="72"/>
      <c r="F35" s="72"/>
      <c r="G35" s="72"/>
      <c r="H35" s="73"/>
      <c r="I35" s="74"/>
      <c r="J35" s="75"/>
      <c r="K35" s="76"/>
    </row>
    <row r="36" spans="2:11" ht="15.75" customHeight="1" x14ac:dyDescent="0.35">
      <c r="B36" s="71"/>
      <c r="C36" s="72"/>
      <c r="D36" s="72"/>
      <c r="E36" s="72"/>
      <c r="F36" s="72"/>
      <c r="G36" s="72"/>
      <c r="H36" s="73"/>
      <c r="I36" s="74"/>
      <c r="J36" s="75"/>
      <c r="K36" s="76"/>
    </row>
    <row r="37" spans="2:11" ht="15.75" customHeight="1" x14ac:dyDescent="0.35">
      <c r="B37" s="71"/>
      <c r="C37" s="72"/>
      <c r="D37" s="72"/>
      <c r="E37" s="72"/>
      <c r="F37" s="72"/>
      <c r="G37" s="72"/>
      <c r="H37" s="73"/>
      <c r="I37" s="74"/>
      <c r="J37" s="75"/>
      <c r="K37" s="76"/>
    </row>
    <row r="38" spans="2:11" ht="15.75" customHeight="1" x14ac:dyDescent="0.35">
      <c r="B38" s="71"/>
      <c r="C38" s="72"/>
      <c r="D38" s="72"/>
      <c r="E38" s="72"/>
      <c r="F38" s="72"/>
      <c r="G38" s="72"/>
      <c r="H38" s="73"/>
      <c r="I38" s="74"/>
      <c r="J38" s="75"/>
      <c r="K38" s="76"/>
    </row>
    <row r="39" spans="2:11" ht="15.75" customHeight="1" x14ac:dyDescent="0.35">
      <c r="B39" s="71"/>
      <c r="C39" s="72"/>
      <c r="D39" s="72"/>
      <c r="E39" s="72"/>
      <c r="F39" s="72"/>
      <c r="G39" s="72"/>
      <c r="H39" s="73"/>
      <c r="I39" s="74"/>
      <c r="J39" s="75"/>
      <c r="K39" s="76"/>
    </row>
    <row r="40" spans="2:11" ht="15.75" customHeight="1" x14ac:dyDescent="0.35">
      <c r="B40" s="71"/>
      <c r="C40" s="72"/>
      <c r="D40" s="72"/>
      <c r="E40" s="72"/>
      <c r="F40" s="72"/>
      <c r="G40" s="72"/>
      <c r="H40" s="73"/>
      <c r="I40" s="74"/>
      <c r="J40" s="75"/>
      <c r="K40" s="76"/>
    </row>
    <row r="41" spans="2:11" ht="15.75" customHeight="1" x14ac:dyDescent="0.35">
      <c r="B41" s="56"/>
      <c r="C41" s="56"/>
      <c r="D41" s="56"/>
      <c r="E41" s="56"/>
      <c r="G41" s="49"/>
      <c r="H41" s="49"/>
      <c r="I41" s="49"/>
      <c r="J41" s="49"/>
      <c r="K41" s="49"/>
    </row>
    <row r="42" spans="2:11" ht="15.75" customHeight="1" x14ac:dyDescent="0.35">
      <c r="B42" s="216"/>
      <c r="C42" s="216"/>
      <c r="D42" s="216"/>
      <c r="E42" s="216"/>
      <c r="F42" s="216"/>
      <c r="G42" s="216"/>
      <c r="H42" s="216"/>
      <c r="I42" s="216"/>
      <c r="J42" s="216"/>
    </row>
    <row r="43" spans="2:11" ht="15.75" customHeight="1" thickBot="1" x14ac:dyDescent="0.4"/>
    <row r="44" spans="2:11" ht="15.75" customHeight="1" thickBot="1" x14ac:dyDescent="0.4">
      <c r="E44" s="4" t="s">
        <v>135</v>
      </c>
      <c r="F44" s="4"/>
      <c r="G44" s="4"/>
      <c r="H44" s="197"/>
      <c r="I44" s="4"/>
      <c r="J44" s="4"/>
      <c r="K44" s="4"/>
    </row>
    <row r="45" spans="2:11" ht="15.75" customHeight="1" thickBot="1" x14ac:dyDescent="0.4">
      <c r="E45" s="4"/>
      <c r="F45" s="4"/>
      <c r="G45" s="4"/>
      <c r="H45" s="4"/>
      <c r="I45" s="4"/>
      <c r="J45" s="4"/>
      <c r="K45" s="4"/>
    </row>
    <row r="46" spans="2:11" ht="15.75" customHeight="1" thickBot="1" x14ac:dyDescent="0.4">
      <c r="E46" s="11" t="s">
        <v>136</v>
      </c>
      <c r="F46" s="4"/>
      <c r="G46" s="4"/>
      <c r="H46" s="208"/>
      <c r="I46" s="209"/>
      <c r="J46" s="210"/>
      <c r="K46" s="4"/>
    </row>
    <row r="47" spans="2:11" ht="15.75" customHeight="1" thickBot="1" x14ac:dyDescent="0.4">
      <c r="E47" s="4"/>
      <c r="F47" s="4"/>
      <c r="G47" s="4"/>
      <c r="H47" s="4"/>
      <c r="I47" s="4"/>
      <c r="J47" s="4"/>
      <c r="K47" s="4"/>
    </row>
    <row r="48" spans="2:11" ht="15.75" customHeight="1" thickBot="1" x14ac:dyDescent="0.4">
      <c r="E48" s="4" t="s">
        <v>137</v>
      </c>
      <c r="F48" s="4"/>
      <c r="G48" s="4"/>
      <c r="H48" s="208"/>
      <c r="I48" s="209"/>
      <c r="J48" s="210"/>
      <c r="K48" s="4"/>
    </row>
    <row r="49" spans="5:11" ht="15.75" customHeight="1" thickBot="1" x14ac:dyDescent="0.4">
      <c r="E49" s="11"/>
      <c r="F49" s="4"/>
      <c r="G49" s="4"/>
      <c r="H49" s="4"/>
      <c r="I49" s="4"/>
      <c r="J49" s="4"/>
      <c r="K49" s="4"/>
    </row>
    <row r="50" spans="5:11" ht="15.75" customHeight="1" thickBot="1" x14ac:dyDescent="0.4">
      <c r="E50" s="4" t="s">
        <v>138</v>
      </c>
      <c r="F50" s="4"/>
      <c r="G50" s="4"/>
      <c r="H50" s="208"/>
      <c r="I50" s="209"/>
      <c r="J50" s="210"/>
      <c r="K50" s="4"/>
    </row>
    <row r="51" spans="5:11" ht="15.75" customHeight="1" thickBot="1" x14ac:dyDescent="0.4">
      <c r="E51" s="4"/>
      <c r="F51" s="4"/>
      <c r="G51" s="4"/>
      <c r="H51" s="4"/>
      <c r="I51" s="4"/>
      <c r="J51" s="4"/>
      <c r="K51" s="4"/>
    </row>
    <row r="52" spans="5:11" ht="15.75" customHeight="1" thickBot="1" x14ac:dyDescent="0.4">
      <c r="E52" s="4" t="s">
        <v>139</v>
      </c>
      <c r="F52" s="4"/>
      <c r="G52" s="4"/>
      <c r="H52" s="278"/>
      <c r="I52" s="209"/>
      <c r="J52" s="210"/>
      <c r="K52" s="4"/>
    </row>
    <row r="53" spans="5:11" ht="15.75" customHeight="1" x14ac:dyDescent="0.35">
      <c r="E53" s="4"/>
      <c r="F53" s="4"/>
      <c r="G53" s="4"/>
      <c r="H53" s="4"/>
      <c r="I53" s="4"/>
      <c r="J53" s="4"/>
      <c r="K53" s="4"/>
    </row>
    <row r="54" spans="5:11" ht="15.75" customHeight="1" x14ac:dyDescent="0.35">
      <c r="E54" s="4"/>
      <c r="F54" s="1"/>
      <c r="G54" s="1"/>
      <c r="H54" s="1"/>
      <c r="I54" s="1"/>
      <c r="J54" s="1"/>
      <c r="K54" s="1"/>
    </row>
    <row r="55" spans="5:11" ht="15.75" customHeight="1" x14ac:dyDescent="0.35"/>
    <row r="56" spans="5:11" ht="15.75" customHeight="1" x14ac:dyDescent="0.35"/>
  </sheetData>
  <sheetProtection algorithmName="SHA-512" hashValue="ZZAMwrEB1Gkx4Fz5pQJLfjG8FWYXgnTZ+s1NMbXhxOm6l76bYHKnDSuGTdrJCeeIKkguFf/b7adGy8bgGWhdLQ==" saltValue="7Opz7KyMLaLV/lT2LmqPmA==" spinCount="100000" sheet="1" selectLockedCells="1"/>
  <mergeCells count="7">
    <mergeCell ref="B42:J42"/>
    <mergeCell ref="G3:H3"/>
    <mergeCell ref="D4:F4"/>
    <mergeCell ref="H52:J52"/>
    <mergeCell ref="H50:J50"/>
    <mergeCell ref="H48:J48"/>
    <mergeCell ref="H46:J46"/>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FE70-71FB-45E8-8573-B75A04114E15}">
  <sheetPr codeName="Sheet3"/>
  <dimension ref="A1:AG69"/>
  <sheetViews>
    <sheetView showGridLines="0" showRowColHeaders="0" topLeftCell="A9" zoomScaleNormal="100" workbookViewId="0">
      <selection activeCell="B17" sqref="B17:E19"/>
    </sheetView>
  </sheetViews>
  <sheetFormatPr defaultColWidth="0" defaultRowHeight="20.25" customHeight="1" zeroHeight="1" x14ac:dyDescent="0.25"/>
  <cols>
    <col min="1" max="1" width="1.125" style="61" customWidth="1"/>
    <col min="2" max="5" width="9" style="77" customWidth="1"/>
    <col min="6" max="6" width="3.125" style="77" customWidth="1"/>
    <col min="7" max="12" width="8.625" style="77" customWidth="1"/>
    <col min="13" max="13" width="0.875" style="61" customWidth="1"/>
    <col min="14" max="31" width="9" style="60" hidden="1" customWidth="1"/>
    <col min="32" max="33" width="0" style="60" hidden="1" customWidth="1"/>
    <col min="34" max="16384" width="9" style="60" hidden="1"/>
  </cols>
  <sheetData>
    <row r="1" spans="2:12" ht="0" hidden="1" customHeight="1" x14ac:dyDescent="0.25"/>
    <row r="2" spans="2:12" ht="0" hidden="1" customHeight="1" x14ac:dyDescent="0.25"/>
    <row r="3" spans="2:12" ht="15.75" x14ac:dyDescent="0.25">
      <c r="B3" s="293"/>
      <c r="C3" s="293"/>
      <c r="D3" s="293"/>
    </row>
    <row r="4" spans="2:12" ht="15.75" x14ac:dyDescent="0.25">
      <c r="B4" s="293"/>
      <c r="C4" s="293"/>
      <c r="D4" s="293"/>
    </row>
    <row r="5" spans="2:12" ht="15.75" x14ac:dyDescent="0.25">
      <c r="B5" s="293"/>
      <c r="C5" s="293"/>
      <c r="D5" s="293"/>
    </row>
    <row r="6" spans="2:12" ht="15.75" x14ac:dyDescent="0.25"/>
    <row r="7" spans="2:12" ht="15.75" x14ac:dyDescent="0.25">
      <c r="I7" s="78"/>
      <c r="J7" s="79"/>
      <c r="K7" s="79"/>
      <c r="L7" s="79"/>
    </row>
    <row r="8" spans="2:12" ht="15.75" x14ac:dyDescent="0.25">
      <c r="I8" s="78"/>
      <c r="J8" s="78"/>
      <c r="K8" s="78"/>
      <c r="L8" s="78"/>
    </row>
    <row r="9" spans="2:12" ht="15.75" x14ac:dyDescent="0.25">
      <c r="J9" s="79"/>
      <c r="K9" s="79"/>
      <c r="L9" s="79"/>
    </row>
    <row r="10" spans="2:12" ht="15.75" x14ac:dyDescent="0.25">
      <c r="J10" s="79"/>
      <c r="K10" s="79"/>
      <c r="L10" s="79"/>
    </row>
    <row r="11" spans="2:12" ht="15.75" x14ac:dyDescent="0.25">
      <c r="J11" s="79"/>
      <c r="K11" s="79"/>
      <c r="L11" s="79"/>
    </row>
    <row r="12" spans="2:12" ht="15.75" x14ac:dyDescent="0.25">
      <c r="J12" s="79"/>
      <c r="K12" s="79"/>
      <c r="L12" s="79"/>
    </row>
    <row r="13" spans="2:12" ht="15.75" x14ac:dyDescent="0.25">
      <c r="J13" s="79"/>
      <c r="K13" s="79"/>
      <c r="L13" s="79"/>
    </row>
    <row r="14" spans="2:12" ht="15.75" x14ac:dyDescent="0.25">
      <c r="J14" s="79"/>
      <c r="K14" s="79"/>
      <c r="L14" s="79"/>
    </row>
    <row r="15" spans="2:12" ht="15.75" x14ac:dyDescent="0.25">
      <c r="B15" s="77" t="s">
        <v>140</v>
      </c>
      <c r="G15" s="77" t="s">
        <v>141</v>
      </c>
    </row>
    <row r="16" spans="2:12" ht="15.75" x14ac:dyDescent="0.25">
      <c r="F16" s="294"/>
      <c r="G16" s="294"/>
      <c r="H16" s="294"/>
      <c r="I16" s="294"/>
      <c r="J16" s="294"/>
      <c r="K16" s="294"/>
      <c r="L16" s="294"/>
    </row>
    <row r="17" spans="2:12" ht="15.75" x14ac:dyDescent="0.25">
      <c r="B17" s="295"/>
      <c r="C17" s="296"/>
      <c r="D17" s="296"/>
      <c r="E17" s="297"/>
      <c r="G17" s="304">
        <v>2</v>
      </c>
      <c r="H17" s="304">
        <v>9</v>
      </c>
      <c r="I17" s="304">
        <v>0</v>
      </c>
      <c r="J17" s="304">
        <v>3</v>
      </c>
      <c r="K17" s="304">
        <v>4</v>
      </c>
      <c r="L17" s="307">
        <v>6</v>
      </c>
    </row>
    <row r="18" spans="2:12" ht="2.25" customHeight="1" x14ac:dyDescent="0.25">
      <c r="B18" s="298"/>
      <c r="C18" s="299"/>
      <c r="D18" s="299"/>
      <c r="E18" s="300"/>
      <c r="G18" s="305"/>
      <c r="H18" s="305"/>
      <c r="I18" s="305"/>
      <c r="J18" s="305"/>
      <c r="K18" s="305"/>
      <c r="L18" s="308"/>
    </row>
    <row r="19" spans="2:12" ht="15.75" x14ac:dyDescent="0.25">
      <c r="B19" s="301"/>
      <c r="C19" s="302"/>
      <c r="D19" s="302"/>
      <c r="E19" s="303"/>
      <c r="G19" s="306"/>
      <c r="H19" s="306"/>
      <c r="I19" s="306"/>
      <c r="J19" s="306"/>
      <c r="K19" s="306"/>
      <c r="L19" s="309"/>
    </row>
    <row r="20" spans="2:12" ht="15.75" x14ac:dyDescent="0.25">
      <c r="I20" s="78"/>
      <c r="J20" s="79"/>
      <c r="K20" s="79"/>
      <c r="L20" s="79"/>
    </row>
    <row r="21" spans="2:12" ht="15.75" x14ac:dyDescent="0.25">
      <c r="J21" s="79"/>
      <c r="K21" s="79"/>
      <c r="L21" s="79"/>
    </row>
    <row r="22" spans="2:12" ht="15.75" x14ac:dyDescent="0.25">
      <c r="J22" s="79"/>
      <c r="K22" s="79"/>
      <c r="L22" s="79"/>
    </row>
    <row r="23" spans="2:12" ht="15.75" x14ac:dyDescent="0.25">
      <c r="B23" s="77" t="s">
        <v>142</v>
      </c>
      <c r="G23" s="77" t="s">
        <v>143</v>
      </c>
      <c r="J23" s="79"/>
      <c r="K23" s="79"/>
      <c r="L23" s="79"/>
    </row>
    <row r="24" spans="2:12" ht="15.75" x14ac:dyDescent="0.25">
      <c r="J24" s="78"/>
      <c r="K24" s="78"/>
      <c r="L24" s="78"/>
    </row>
    <row r="25" spans="2:12" ht="15.75" x14ac:dyDescent="0.25">
      <c r="B25" s="295"/>
      <c r="C25" s="296"/>
      <c r="D25" s="296"/>
      <c r="E25" s="297"/>
      <c r="G25" s="310"/>
      <c r="H25" s="311"/>
      <c r="I25" s="311"/>
      <c r="J25" s="311"/>
      <c r="K25" s="311"/>
      <c r="L25" s="312"/>
    </row>
    <row r="26" spans="2:12" ht="1.5" customHeight="1" x14ac:dyDescent="0.25">
      <c r="B26" s="298"/>
      <c r="C26" s="299"/>
      <c r="D26" s="299"/>
      <c r="E26" s="300"/>
      <c r="G26" s="313"/>
      <c r="H26" s="314"/>
      <c r="I26" s="314"/>
      <c r="J26" s="314"/>
      <c r="K26" s="314"/>
      <c r="L26" s="315"/>
    </row>
    <row r="27" spans="2:12" ht="15.75" x14ac:dyDescent="0.25">
      <c r="B27" s="301"/>
      <c r="C27" s="302"/>
      <c r="D27" s="302"/>
      <c r="E27" s="303"/>
      <c r="G27" s="316"/>
      <c r="H27" s="317"/>
      <c r="I27" s="317"/>
      <c r="J27" s="317"/>
      <c r="K27" s="317"/>
      <c r="L27" s="318"/>
    </row>
    <row r="28" spans="2:12" ht="15.75" x14ac:dyDescent="0.25">
      <c r="J28" s="79"/>
      <c r="K28" s="79"/>
      <c r="L28" s="79"/>
    </row>
    <row r="29" spans="2:12" ht="15.75" x14ac:dyDescent="0.25">
      <c r="J29" s="78"/>
      <c r="K29" s="78"/>
      <c r="L29" s="78"/>
    </row>
    <row r="30" spans="2:12" ht="15.75" x14ac:dyDescent="0.25">
      <c r="B30" s="77" t="s">
        <v>144</v>
      </c>
      <c r="G30" s="77" t="s">
        <v>145</v>
      </c>
    </row>
    <row r="31" spans="2:12" ht="15.75" x14ac:dyDescent="0.25"/>
    <row r="32" spans="2:12" ht="15.75" x14ac:dyDescent="0.25">
      <c r="B32" s="337"/>
      <c r="C32" s="338"/>
      <c r="D32" s="338"/>
      <c r="E32" s="339"/>
      <c r="J32" s="79"/>
      <c r="K32" s="79"/>
      <c r="L32" s="79"/>
    </row>
    <row r="33" spans="2:12" ht="0.75" customHeight="1" x14ac:dyDescent="0.25">
      <c r="B33" s="340"/>
      <c r="C33" s="341"/>
      <c r="D33" s="341"/>
      <c r="E33" s="342"/>
      <c r="J33" s="78"/>
      <c r="K33" s="78"/>
      <c r="L33" s="78"/>
    </row>
    <row r="34" spans="2:12" ht="15.75" x14ac:dyDescent="0.25">
      <c r="B34" s="343"/>
      <c r="C34" s="344"/>
      <c r="D34" s="344"/>
      <c r="E34" s="345"/>
    </row>
    <row r="35" spans="2:12" ht="15.75" x14ac:dyDescent="0.25"/>
    <row r="36" spans="2:12" ht="15.75" x14ac:dyDescent="0.25">
      <c r="B36" s="77" t="s">
        <v>146</v>
      </c>
    </row>
    <row r="37" spans="2:12" ht="15.75" x14ac:dyDescent="0.25"/>
    <row r="38" spans="2:12" ht="15.75" x14ac:dyDescent="0.25">
      <c r="B38" s="346"/>
      <c r="C38" s="347"/>
      <c r="D38" s="347"/>
      <c r="E38" s="348"/>
      <c r="G38" s="355"/>
      <c r="H38" s="355"/>
      <c r="I38" s="355"/>
      <c r="J38" s="355"/>
      <c r="K38" s="355"/>
      <c r="L38" s="355"/>
    </row>
    <row r="39" spans="2:12" ht="3" customHeight="1" x14ac:dyDescent="0.25">
      <c r="B39" s="349"/>
      <c r="C39" s="350"/>
      <c r="D39" s="350"/>
      <c r="E39" s="351"/>
      <c r="G39" s="355"/>
      <c r="H39" s="355"/>
      <c r="I39" s="355"/>
      <c r="J39" s="355"/>
      <c r="K39" s="355"/>
      <c r="L39" s="355"/>
    </row>
    <row r="40" spans="2:12" ht="15.75" x14ac:dyDescent="0.25">
      <c r="B40" s="352"/>
      <c r="C40" s="353"/>
      <c r="D40" s="353"/>
      <c r="E40" s="354"/>
      <c r="G40" s="355"/>
      <c r="H40" s="355"/>
      <c r="I40" s="355"/>
      <c r="J40" s="355"/>
      <c r="K40" s="355"/>
      <c r="L40" s="355"/>
    </row>
    <row r="41" spans="2:12" ht="15.75" x14ac:dyDescent="0.25"/>
    <row r="42" spans="2:12" ht="15" customHeight="1" x14ac:dyDescent="0.25">
      <c r="B42" s="77" t="s">
        <v>147</v>
      </c>
      <c r="G42" s="77" t="s">
        <v>148</v>
      </c>
    </row>
    <row r="43" spans="2:12" ht="13.5" customHeight="1" x14ac:dyDescent="0.25">
      <c r="B43" s="77" t="s">
        <v>149</v>
      </c>
    </row>
    <row r="44" spans="2:12" ht="15.75" x14ac:dyDescent="0.25">
      <c r="G44" s="310"/>
      <c r="H44" s="311"/>
      <c r="I44" s="311"/>
      <c r="J44" s="311"/>
      <c r="K44" s="311"/>
      <c r="L44" s="312"/>
    </row>
    <row r="45" spans="2:12" ht="2.25" customHeight="1" x14ac:dyDescent="0.25">
      <c r="G45" s="313"/>
      <c r="H45" s="314"/>
      <c r="I45" s="314"/>
      <c r="J45" s="314"/>
      <c r="K45" s="314"/>
      <c r="L45" s="315"/>
    </row>
    <row r="46" spans="2:12" ht="15.75" x14ac:dyDescent="0.25">
      <c r="B46" s="319"/>
      <c r="C46" s="320"/>
      <c r="D46" s="320"/>
      <c r="E46" s="321"/>
      <c r="G46" s="316"/>
      <c r="H46" s="317"/>
      <c r="I46" s="317"/>
      <c r="J46" s="317"/>
      <c r="K46" s="317"/>
      <c r="L46" s="318"/>
    </row>
    <row r="47" spans="2:12" ht="15.75" x14ac:dyDescent="0.25">
      <c r="B47" s="322"/>
      <c r="C47" s="323"/>
      <c r="D47" s="323"/>
      <c r="E47" s="324"/>
      <c r="J47" s="80"/>
      <c r="K47" s="80"/>
      <c r="L47" s="80"/>
    </row>
    <row r="48" spans="2:12" ht="15.75" x14ac:dyDescent="0.25">
      <c r="B48" s="322"/>
      <c r="C48" s="323"/>
      <c r="D48" s="323"/>
      <c r="E48" s="324"/>
      <c r="G48" s="77" t="s">
        <v>150</v>
      </c>
    </row>
    <row r="49" spans="2:12" ht="15.75" x14ac:dyDescent="0.25">
      <c r="B49" s="322"/>
      <c r="C49" s="323"/>
      <c r="D49" s="323"/>
      <c r="E49" s="324"/>
      <c r="L49" s="78"/>
    </row>
    <row r="50" spans="2:12" ht="15.75" customHeight="1" x14ac:dyDescent="0.25">
      <c r="B50" s="322"/>
      <c r="C50" s="323"/>
      <c r="D50" s="323"/>
      <c r="E50" s="324"/>
      <c r="G50" s="328"/>
      <c r="H50" s="329"/>
      <c r="I50" s="329"/>
      <c r="J50" s="329"/>
      <c r="K50" s="329"/>
      <c r="L50" s="330"/>
    </row>
    <row r="51" spans="2:12" ht="15.75" x14ac:dyDescent="0.25">
      <c r="B51" s="322"/>
      <c r="C51" s="323"/>
      <c r="D51" s="323"/>
      <c r="E51" s="324"/>
      <c r="G51" s="331"/>
      <c r="H51" s="332"/>
      <c r="I51" s="332"/>
      <c r="J51" s="332"/>
      <c r="K51" s="332"/>
      <c r="L51" s="333"/>
    </row>
    <row r="52" spans="2:12" ht="15.75" x14ac:dyDescent="0.25">
      <c r="B52" s="325"/>
      <c r="C52" s="326"/>
      <c r="D52" s="326"/>
      <c r="E52" s="327"/>
      <c r="G52" s="334"/>
      <c r="H52" s="335"/>
      <c r="I52" s="335"/>
      <c r="J52" s="335"/>
      <c r="K52" s="335"/>
      <c r="L52" s="336"/>
    </row>
    <row r="53" spans="2:12" ht="15.75" x14ac:dyDescent="0.25"/>
    <row r="54" spans="2:12" ht="15.75" x14ac:dyDescent="0.25"/>
    <row r="55" spans="2:12" ht="15.75" x14ac:dyDescent="0.25">
      <c r="C55" s="77" t="s">
        <v>151</v>
      </c>
    </row>
    <row r="56" spans="2:12" ht="15.75" x14ac:dyDescent="0.25">
      <c r="B56" s="103"/>
      <c r="C56" s="103"/>
      <c r="D56" s="103"/>
      <c r="E56" s="103"/>
      <c r="F56" s="103"/>
      <c r="G56" s="103"/>
      <c r="H56" s="103"/>
      <c r="I56" s="103"/>
      <c r="J56" s="103"/>
      <c r="K56" s="103"/>
      <c r="L56" s="103"/>
    </row>
    <row r="57" spans="2:12" ht="15.75" x14ac:dyDescent="0.25"/>
    <row r="58" spans="2:12" ht="24" x14ac:dyDescent="0.25">
      <c r="B58" s="102" t="s">
        <v>152</v>
      </c>
    </row>
    <row r="59" spans="2:12" ht="20.25" customHeight="1" x14ac:dyDescent="0.25"/>
    <row r="60" spans="2:12" ht="20.25" customHeight="1" x14ac:dyDescent="0.25"/>
    <row r="61" spans="2:12" ht="20.25" customHeight="1" x14ac:dyDescent="0.25"/>
    <row r="62" spans="2:12" ht="20.25" customHeight="1" x14ac:dyDescent="0.25"/>
    <row r="63" spans="2:12" ht="20.25" customHeight="1" x14ac:dyDescent="0.25"/>
    <row r="64" spans="2:12" ht="20.25" customHeight="1" x14ac:dyDescent="0.25"/>
    <row r="65" ht="20.25" customHeight="1" x14ac:dyDescent="0.25"/>
    <row r="66" ht="20.25" customHeight="1" x14ac:dyDescent="0.25"/>
    <row r="67" ht="20.25" customHeight="1" x14ac:dyDescent="0.25"/>
    <row r="68" ht="20.25" customHeight="1" x14ac:dyDescent="0.25"/>
    <row r="69" ht="15.75" customHeight="1" x14ac:dyDescent="0.25"/>
  </sheetData>
  <sheetProtection algorithmName="SHA-512" hashValue="Thz1q0GP3LyGhj8oeEdo8Bdl7FUcgEth/ajzWmqhecpvy7/kOV5sSVJXbW0zkRCPwStAu0iGHkSI/0NXj5zg9g==" saltValue="1+mR1hqmGYnJxHwMqqeEgA==" spinCount="100000" sheet="1" objects="1" scenarios="1"/>
  <mergeCells count="17">
    <mergeCell ref="G44:L46"/>
    <mergeCell ref="B46:E52"/>
    <mergeCell ref="G50:L52"/>
    <mergeCell ref="B25:E27"/>
    <mergeCell ref="G25:L27"/>
    <mergeCell ref="B32:E34"/>
    <mergeCell ref="B38:E40"/>
    <mergeCell ref="G38:L40"/>
    <mergeCell ref="B3:D5"/>
    <mergeCell ref="F16:L16"/>
    <mergeCell ref="B17:E19"/>
    <mergeCell ref="G17:G19"/>
    <mergeCell ref="H17:H19"/>
    <mergeCell ref="I17:I19"/>
    <mergeCell ref="J17:J19"/>
    <mergeCell ref="K17:K19"/>
    <mergeCell ref="L17:L19"/>
  </mergeCells>
  <pageMargins left="0.7" right="0.7" top="0.75" bottom="0.75" header="0.3" footer="0.3"/>
  <pageSetup paperSize="9" scale="4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B1:X40"/>
  <sheetViews>
    <sheetView showGridLines="0" topLeftCell="C1" zoomScaleNormal="100" zoomScaleSheetLayoutView="70" zoomScalePageLayoutView="150" workbookViewId="0">
      <selection activeCell="T12" sqref="T12"/>
    </sheetView>
  </sheetViews>
  <sheetFormatPr defaultColWidth="3" defaultRowHeight="18.75" zeroHeight="1" x14ac:dyDescent="0.35"/>
  <cols>
    <col min="1" max="1" width="0.625" style="47" customWidth="1"/>
    <col min="2" max="2" width="15.625" style="47" customWidth="1"/>
    <col min="3" max="3" width="7.125" style="47" customWidth="1"/>
    <col min="4" max="4" width="15" style="47" customWidth="1"/>
    <col min="5" max="5" width="14.625" style="47" customWidth="1"/>
    <col min="6" max="6" width="12.125" style="47" customWidth="1"/>
    <col min="7" max="7" width="8.625" style="47" customWidth="1"/>
    <col min="8" max="8" width="9.5" style="47" customWidth="1"/>
    <col min="9" max="10" width="9.125" style="47" customWidth="1"/>
    <col min="11" max="12" width="8.125" style="47" customWidth="1"/>
    <col min="13" max="14" width="11.375" style="47" customWidth="1"/>
    <col min="15" max="15" width="11.5" style="47" customWidth="1"/>
    <col min="16" max="16" width="11.125" style="47" customWidth="1"/>
    <col min="17" max="17" width="10.625" style="47" customWidth="1"/>
    <col min="18" max="18" width="9.125" style="47" customWidth="1"/>
    <col min="19" max="19" width="7.625" style="47" customWidth="1"/>
    <col min="20" max="20" width="9.25" style="47" customWidth="1"/>
    <col min="21" max="21" width="8.25" style="47" customWidth="1"/>
    <col min="22" max="22" width="3.875" style="47" hidden="1" customWidth="1"/>
    <col min="23" max="23" width="21" style="47" hidden="1" customWidth="1"/>
    <col min="24" max="24" width="8.25" style="47" hidden="1" customWidth="1"/>
    <col min="25" max="25" width="6.375" style="47" customWidth="1"/>
    <col min="26" max="16384" width="3" style="47"/>
  </cols>
  <sheetData>
    <row r="1" spans="2:24" x14ac:dyDescent="0.35"/>
    <row r="2" spans="2:24" x14ac:dyDescent="0.35">
      <c r="B2" s="185"/>
      <c r="C2" s="185"/>
      <c r="D2" s="185"/>
      <c r="E2" s="185"/>
      <c r="F2" s="185"/>
      <c r="G2" s="185"/>
      <c r="H2" s="185"/>
      <c r="I2" s="185"/>
      <c r="J2" s="185"/>
      <c r="K2" s="185"/>
      <c r="L2" s="185"/>
      <c r="M2" s="185"/>
      <c r="N2" s="185"/>
      <c r="O2" s="185"/>
      <c r="P2" s="185"/>
      <c r="Q2" s="185"/>
      <c r="R2" s="185"/>
      <c r="S2" s="185"/>
      <c r="T2" s="185"/>
      <c r="U2" s="185"/>
      <c r="V2" s="1"/>
      <c r="W2" s="356" t="s">
        <v>98</v>
      </c>
      <c r="X2" s="356"/>
    </row>
    <row r="3" spans="2:24" ht="24.75" customHeight="1" x14ac:dyDescent="0.35">
      <c r="B3" s="189"/>
      <c r="C3" s="189"/>
      <c r="D3" s="189"/>
      <c r="E3" s="189"/>
      <c r="F3" s="189"/>
      <c r="G3" s="189"/>
      <c r="H3" s="357" t="s">
        <v>99</v>
      </c>
      <c r="I3" s="357"/>
      <c r="J3" s="357"/>
      <c r="K3" s="357"/>
      <c r="L3" s="357"/>
      <c r="M3" s="357"/>
      <c r="N3" s="357"/>
      <c r="O3" s="357"/>
      <c r="P3" s="357"/>
      <c r="Q3" s="189"/>
      <c r="R3" s="189"/>
      <c r="S3" s="189"/>
      <c r="T3" s="189"/>
      <c r="U3" s="189"/>
      <c r="V3" s="64"/>
      <c r="W3" s="146" t="s">
        <v>49</v>
      </c>
      <c r="X3" s="146" t="s">
        <v>50</v>
      </c>
    </row>
    <row r="4" spans="2:24" ht="19.5" customHeight="1" x14ac:dyDescent="0.35">
      <c r="B4" s="189"/>
      <c r="C4" s="189"/>
      <c r="D4" s="189"/>
      <c r="E4" s="189"/>
      <c r="F4" s="189"/>
      <c r="G4" s="189"/>
      <c r="H4" s="213" t="s">
        <v>100</v>
      </c>
      <c r="I4" s="213"/>
      <c r="J4" s="213"/>
      <c r="K4" s="213"/>
      <c r="L4" s="213"/>
      <c r="M4" s="213"/>
      <c r="N4" s="213"/>
      <c r="O4" s="213"/>
      <c r="P4" s="213"/>
      <c r="Q4" s="189"/>
      <c r="R4" s="189"/>
      <c r="S4" s="189"/>
      <c r="T4" s="189"/>
      <c r="U4" s="189"/>
      <c r="V4" s="64"/>
      <c r="W4" s="159">
        <f>SUM('Business Energy Proposal'!Z39*'Business Energy Proposal'!AG47/100/12*'Business Energy Proposal'!Z18)+('Business Energy Proposal'!AG45*365/100/12*'Business Energy Proposal'!Z18)</f>
        <v>0</v>
      </c>
      <c r="X4" s="159" cm="1">
        <f t="array" ref="X4">IF('Business Energy Proposal'!$Z$18&lt;&gt;"", IFERROR(_xlfn._xlws.FILTER('Gas Cost&amp;Margin'!$N$9:$N$50,('Gas Cost&amp;Margin'!$B$9:$B$50=IF(AND('Business Energy Proposal'!AD55="",'Business Energy Proposal'!AL55=""),"",IF(LOWER('Business Energy Proposal'!AD55)="y","Acquisition","Renewal")))*('Gas Cost&amp;Margin'!$P$9:$P$50=ROUNDDOWN('Business Energy Proposal'!Z18/12,0)*12)*('Gas Cost&amp;Margin'!$D$9:$D$50&lt;='Business Energy Proposal'!Z39)*('Gas Cost&amp;Margin'!$E$9:$E$50&gt;='Business Energy Proposal'!Z39))*'Business Energy Proposal'!Z39/100/12*'Business Energy Proposal'!Z18, 0)+IFERROR(_xlfn._xlws.FILTER('Gas Cost&amp;Margin'!$M$9:$M$50,('Gas Cost&amp;Margin'!$B$9:$B$50=IF(AND('Business Energy Proposal'!AD55="",'Business Energy Proposal'!AL55=""),"",IF(LOWER('Business Energy Proposal'!AD55)="y","Acquisition","Renewal")))*('Gas Cost&amp;Margin'!$P$9:$P$50=ROUNDDOWN('Business Energy Proposal'!Z18/12,0)*12)*('Gas Cost&amp;Margin'!$D$9:$D$50&lt;='Business Energy Proposal'!Z39)*('Gas Cost&amp;Margin'!$E$9:$E$50&gt;='Business Energy Proposal'!Z39))*365/100/12*'Business Energy Proposal'!Z18, 0), 0)</f>
        <v>0</v>
      </c>
    </row>
    <row r="5" spans="2:24" x14ac:dyDescent="0.35">
      <c r="B5" s="190"/>
      <c r="C5" s="190"/>
      <c r="D5" s="190"/>
      <c r="E5" s="190"/>
      <c r="F5" s="191"/>
      <c r="G5" s="192"/>
      <c r="H5" s="192"/>
      <c r="I5" s="192"/>
      <c r="J5" s="192"/>
      <c r="K5" s="192"/>
      <c r="L5" s="192"/>
      <c r="M5" s="192"/>
      <c r="N5" s="192"/>
      <c r="O5" s="192"/>
      <c r="P5" s="192"/>
      <c r="Q5" s="192"/>
      <c r="R5" s="192"/>
      <c r="S5" s="192"/>
      <c r="T5" s="192"/>
      <c r="U5" s="192"/>
      <c r="V5" s="63"/>
      <c r="W5" s="63"/>
    </row>
    <row r="6" spans="2:24" x14ac:dyDescent="0.35">
      <c r="B6" s="48"/>
      <c r="C6" s="48"/>
      <c r="D6" s="48"/>
      <c r="E6" s="48"/>
      <c r="G6" s="63"/>
      <c r="H6" s="63"/>
      <c r="I6" s="63"/>
      <c r="J6" s="63"/>
      <c r="K6" s="63"/>
      <c r="L6" s="63"/>
      <c r="M6" s="63"/>
      <c r="N6" s="63"/>
      <c r="O6" s="63"/>
      <c r="P6" s="63"/>
      <c r="Q6" s="63"/>
      <c r="R6" s="63"/>
      <c r="S6" s="63"/>
      <c r="T6" s="63"/>
      <c r="U6" s="63"/>
      <c r="V6" s="63"/>
      <c r="W6" s="63"/>
    </row>
    <row r="7" spans="2:24" ht="39" customHeight="1" x14ac:dyDescent="0.35">
      <c r="B7" s="49"/>
      <c r="C7" s="49"/>
      <c r="D7" s="49"/>
      <c r="E7" s="49"/>
      <c r="F7" s="49"/>
      <c r="G7" s="49"/>
      <c r="H7" s="49"/>
      <c r="I7" s="49"/>
      <c r="J7" s="49"/>
      <c r="K7" s="49"/>
      <c r="L7" s="49"/>
      <c r="M7" s="49"/>
      <c r="N7" s="49"/>
      <c r="O7" s="49"/>
      <c r="P7" s="49"/>
      <c r="Q7" s="49"/>
      <c r="R7" s="49"/>
      <c r="S7" s="49"/>
      <c r="T7" s="49"/>
      <c r="U7" s="49"/>
      <c r="V7" s="49"/>
      <c r="W7" s="49"/>
      <c r="X7" s="49"/>
    </row>
    <row r="8" spans="2:24" ht="62.25" customHeight="1" x14ac:dyDescent="0.35">
      <c r="B8" s="193" t="s">
        <v>101</v>
      </c>
      <c r="C8" s="193" t="s">
        <v>102</v>
      </c>
      <c r="D8" s="193" t="s">
        <v>103</v>
      </c>
      <c r="E8" s="193" t="s">
        <v>104</v>
      </c>
      <c r="F8" s="193" t="s">
        <v>105</v>
      </c>
      <c r="G8" s="193" t="s">
        <v>106</v>
      </c>
      <c r="H8" s="193" t="s">
        <v>107</v>
      </c>
      <c r="I8" s="193" t="s">
        <v>108</v>
      </c>
      <c r="J8" s="193" t="s">
        <v>109</v>
      </c>
      <c r="K8" s="193" t="s">
        <v>110</v>
      </c>
      <c r="L8" s="193" t="s">
        <v>111</v>
      </c>
      <c r="M8" s="193" t="s">
        <v>112</v>
      </c>
      <c r="N8" s="193" t="s">
        <v>113</v>
      </c>
      <c r="O8" s="193" t="s">
        <v>114</v>
      </c>
      <c r="P8" s="193" t="s">
        <v>115</v>
      </c>
      <c r="Q8" s="193" t="s">
        <v>116</v>
      </c>
      <c r="R8" s="193" t="s">
        <v>117</v>
      </c>
      <c r="S8" s="193" t="s">
        <v>118</v>
      </c>
      <c r="T8" s="193" t="s">
        <v>119</v>
      </c>
      <c r="U8" s="194" t="s">
        <v>120</v>
      </c>
      <c r="V8" s="62"/>
      <c r="W8" s="140" t="s">
        <v>49</v>
      </c>
      <c r="X8" s="146" t="s">
        <v>50</v>
      </c>
    </row>
    <row r="9" spans="2:24" x14ac:dyDescent="0.35">
      <c r="B9" s="198"/>
      <c r="C9" s="172"/>
      <c r="D9" s="179"/>
      <c r="E9" s="179"/>
      <c r="F9" s="179"/>
      <c r="G9" s="179"/>
      <c r="H9" s="179"/>
      <c r="I9" s="174"/>
      <c r="J9" s="175"/>
      <c r="K9" s="176"/>
      <c r="L9" s="177"/>
      <c r="M9" s="178"/>
      <c r="N9" s="178"/>
      <c r="O9" s="173"/>
      <c r="P9" s="173"/>
      <c r="Q9" s="179"/>
      <c r="R9" s="180"/>
      <c r="S9" s="181"/>
      <c r="T9" s="182"/>
      <c r="U9" s="183"/>
      <c r="V9" s="141"/>
      <c r="W9" s="145" cm="1">
        <f t="array" ref="W9">SUM((I9*'Business Energy Proposal'!$AG$47:$AJ$47/100/12*L9)+('Business Energy Proposal'!$AG$45:$AJ$45*365/100/12*L9))</f>
        <v>0</v>
      </c>
      <c r="X9" s="147" cm="1">
        <f t="array" ref="X9">IF(H9&lt;&gt;"", IFERROR(_xlfn._xlws.FILTER('Gas Cost&amp;Margin'!$N$9:$N$50,('Gas Cost&amp;Margin'!$B$9:$B$50=IF(AND(T9="",U9=""),"",IF(LOWER(T9)="y","Acquisition","Renewal")))*('Gas Cost&amp;Margin'!$P$9:$P$50=ROUNDDOWN(L9/12,0)*12)*('Gas Cost&amp;Margin'!$D$9:$D$50&lt;=I9)*('Gas Cost&amp;Margin'!$E$9:$E$50&gt;=I9))*I9/100/12*L9, 0)+IFERROR(_xlfn._xlws.FILTER('Gas Cost&amp;Margin'!$M$9:$M$50,('Gas Cost&amp;Margin'!$B$9:$B$50=IF(AND(T9="",U9=""),"",IF(LOWER(T9)="y","Acquisition","Renewal")))*('Gas Cost&amp;Margin'!$P$9:$P$50=ROUNDDOWN(L9/12,0)*12)*('Gas Cost&amp;Margin'!$D$9:$D$50&lt;=I9)*('Gas Cost&amp;Margin'!$E$9:$E$50&gt;=I9))*365/100/12*L9, 0), 0)</f>
        <v>0</v>
      </c>
    </row>
    <row r="10" spans="2:24" x14ac:dyDescent="0.35">
      <c r="B10" s="172"/>
      <c r="C10" s="172"/>
      <c r="D10" s="173"/>
      <c r="E10" s="173"/>
      <c r="F10" s="173"/>
      <c r="G10" s="173"/>
      <c r="H10" s="173"/>
      <c r="I10" s="174"/>
      <c r="J10" s="175"/>
      <c r="K10" s="176"/>
      <c r="L10" s="177"/>
      <c r="M10" s="178"/>
      <c r="N10" s="178"/>
      <c r="O10" s="173"/>
      <c r="P10" s="173"/>
      <c r="Q10" s="179"/>
      <c r="R10" s="180"/>
      <c r="S10" s="181"/>
      <c r="T10" s="182"/>
      <c r="U10" s="183"/>
      <c r="V10" s="141"/>
      <c r="W10" s="145" cm="1">
        <f t="array" ref="W10">SUM((I10*'Business Energy Proposal'!$AG$47:$AJ$47/100/12*L10)+('Business Energy Proposal'!$AG$45:$AJ$45*365/100/12*L10))</f>
        <v>0</v>
      </c>
      <c r="X10" s="147" cm="1">
        <f t="array" ref="X10">IF(H10&lt;&gt;"", IFERROR(_xlfn._xlws.FILTER('Gas Cost&amp;Margin'!$N$9:$N$50,('Gas Cost&amp;Margin'!$B$9:$B$50=IF(AND(T10="",U10=""),"",IF(LOWER(T10)="y","Acquisition","Renewal")))*('Gas Cost&amp;Margin'!$P$9:$P$50=ROUNDDOWN(L10/12,0)*12)*('Gas Cost&amp;Margin'!$D$9:$D$50&lt;=I10)*('Gas Cost&amp;Margin'!$E$9:$E$50&gt;=I10))*I10/100/12*L10, 0)+IFERROR(_xlfn._xlws.FILTER('Gas Cost&amp;Margin'!$M$9:$M$50,('Gas Cost&amp;Margin'!$B$9:$B$50=IF(AND(T10="",U10=""),"",IF(LOWER(T10)="y","Acquisition","Renewal")))*('Gas Cost&amp;Margin'!$P$9:$P$50=ROUNDDOWN(L10/12,0)*12)*('Gas Cost&amp;Margin'!$D$9:$D$50&lt;=I10)*('Gas Cost&amp;Margin'!$E$9:$E$50&gt;=I10))*365/100/12*L10, 0), 0)</f>
        <v>0</v>
      </c>
    </row>
    <row r="11" spans="2:24" x14ac:dyDescent="0.35">
      <c r="B11" s="172"/>
      <c r="C11" s="172"/>
      <c r="D11" s="173"/>
      <c r="E11" s="173"/>
      <c r="F11" s="173"/>
      <c r="G11" s="173"/>
      <c r="H11" s="173"/>
      <c r="I11" s="174"/>
      <c r="J11" s="175"/>
      <c r="K11" s="176"/>
      <c r="L11" s="177"/>
      <c r="M11" s="178"/>
      <c r="N11" s="178"/>
      <c r="O11" s="173"/>
      <c r="P11" s="173"/>
      <c r="Q11" s="179"/>
      <c r="R11" s="180"/>
      <c r="S11" s="181"/>
      <c r="T11" s="182"/>
      <c r="U11" s="183"/>
      <c r="V11" s="141"/>
      <c r="W11" s="145" cm="1">
        <f t="array" ref="W11">SUM((I11*'Business Energy Proposal'!$AG$47:$AJ$47/100/12*L11)+('Business Energy Proposal'!$AG$45:$AJ$45*365/100/12*L11))</f>
        <v>0</v>
      </c>
      <c r="X11" s="147" cm="1">
        <f t="array" ref="X11">IF(H11&lt;&gt;"", IFERROR(_xlfn._xlws.FILTER('Gas Cost&amp;Margin'!$N$9:$N$50,('Gas Cost&amp;Margin'!$B$9:$B$50=IF(AND(T11="",U11=""),"",IF(LOWER(T11)="y","Acquisition","Renewal")))*('Gas Cost&amp;Margin'!$P$9:$P$50=ROUNDDOWN(L11/12,0)*12)*('Gas Cost&amp;Margin'!$D$9:$D$50&lt;=I11)*('Gas Cost&amp;Margin'!$E$9:$E$50&gt;=I11))*I11/100/12*L11, 0)+IFERROR(_xlfn._xlws.FILTER('Gas Cost&amp;Margin'!$M$9:$M$50,('Gas Cost&amp;Margin'!$B$9:$B$50=IF(AND(T11="",U11=""),"",IF(LOWER(T11)="y","Acquisition","Renewal")))*('Gas Cost&amp;Margin'!$P$9:$P$50=ROUNDDOWN(L11/12,0)*12)*('Gas Cost&amp;Margin'!$D$9:$D$50&lt;=I11)*('Gas Cost&amp;Margin'!$E$9:$E$50&gt;=I11))*365/100/12*L11, 0), 0)</f>
        <v>0</v>
      </c>
    </row>
    <row r="12" spans="2:24" x14ac:dyDescent="0.35">
      <c r="B12" s="172"/>
      <c r="C12" s="172"/>
      <c r="D12" s="173"/>
      <c r="E12" s="173"/>
      <c r="F12" s="173"/>
      <c r="G12" s="173"/>
      <c r="H12" s="173"/>
      <c r="I12" s="174"/>
      <c r="J12" s="175"/>
      <c r="K12" s="176"/>
      <c r="L12" s="177"/>
      <c r="M12" s="178"/>
      <c r="N12" s="178"/>
      <c r="O12" s="173"/>
      <c r="P12" s="173"/>
      <c r="Q12" s="179"/>
      <c r="R12" s="180"/>
      <c r="S12" s="181"/>
      <c r="T12" s="182"/>
      <c r="U12" s="183"/>
      <c r="V12" s="141"/>
      <c r="W12" s="145" cm="1">
        <f t="array" ref="W12">SUM((I12*'Business Energy Proposal'!$AG$47:$AJ$47/100/12*L12)+('Business Energy Proposal'!$AG$45:$AJ$45*365/100/12*L12))</f>
        <v>0</v>
      </c>
      <c r="X12" s="147" cm="1">
        <f t="array" ref="X12">IF(H12&lt;&gt;"", IFERROR(_xlfn._xlws.FILTER('Gas Cost&amp;Margin'!$N$9:$N$50,('Gas Cost&amp;Margin'!$B$9:$B$50=IF(AND(T12="",U12=""),"",IF(LOWER(T12)="y","Acquisition","Renewal")))*('Gas Cost&amp;Margin'!$P$9:$P$50=ROUNDDOWN(L12/12,0)*12)*('Gas Cost&amp;Margin'!$D$9:$D$50&lt;=I12)*('Gas Cost&amp;Margin'!$E$9:$E$50&gt;=I12))*I12/100/12*L12, 0)+IFERROR(_xlfn._xlws.FILTER('Gas Cost&amp;Margin'!$M$9:$M$50,('Gas Cost&amp;Margin'!$B$9:$B$50=IF(AND(T12="",U12=""),"",IF(LOWER(T12)="y","Acquisition","Renewal")))*('Gas Cost&amp;Margin'!$P$9:$P$50=ROUNDDOWN(L12/12,0)*12)*('Gas Cost&amp;Margin'!$D$9:$D$50&lt;=I12)*('Gas Cost&amp;Margin'!$E$9:$E$50&gt;=I12))*365/100/12*L12, 0), 0)</f>
        <v>0</v>
      </c>
    </row>
    <row r="13" spans="2:24" x14ac:dyDescent="0.35">
      <c r="B13" s="172"/>
      <c r="C13" s="172"/>
      <c r="D13" s="173"/>
      <c r="E13" s="173"/>
      <c r="F13" s="173"/>
      <c r="G13" s="173"/>
      <c r="H13" s="173"/>
      <c r="I13" s="174"/>
      <c r="J13" s="175"/>
      <c r="K13" s="176"/>
      <c r="L13" s="177"/>
      <c r="M13" s="178"/>
      <c r="N13" s="178"/>
      <c r="O13" s="173"/>
      <c r="P13" s="173"/>
      <c r="Q13" s="179"/>
      <c r="R13" s="180"/>
      <c r="S13" s="181"/>
      <c r="T13" s="182"/>
      <c r="U13" s="183"/>
      <c r="V13" s="141"/>
      <c r="W13" s="145" cm="1">
        <f t="array" ref="W13">SUM((I13*'Business Energy Proposal'!$AG$47:$AJ$47/100/12*L13)+('Business Energy Proposal'!$AG$45:$AJ$45*365/100/12*L13))</f>
        <v>0</v>
      </c>
      <c r="X13" s="147" cm="1">
        <f t="array" ref="X13">IF(H13&lt;&gt;"", IFERROR(_xlfn._xlws.FILTER('Gas Cost&amp;Margin'!$N$9:$N$50,('Gas Cost&amp;Margin'!$B$9:$B$50=IF(AND(T13="",U13=""),"",IF(LOWER(T13)="y","Acquisition","Renewal")))*('Gas Cost&amp;Margin'!$P$9:$P$50=ROUNDDOWN(L13/12,0)*12)*('Gas Cost&amp;Margin'!$D$9:$D$50&lt;=I13)*('Gas Cost&amp;Margin'!$E$9:$E$50&gt;=I13))*I13/100/12*L13, 0)+IFERROR(_xlfn._xlws.FILTER('Gas Cost&amp;Margin'!$M$9:$M$50,('Gas Cost&amp;Margin'!$B$9:$B$50=IF(AND(T13="",U13=""),"",IF(LOWER(T13)="y","Acquisition","Renewal")))*('Gas Cost&amp;Margin'!$P$9:$P$50=ROUNDDOWN(L13/12,0)*12)*('Gas Cost&amp;Margin'!$D$9:$D$50&lt;=I13)*('Gas Cost&amp;Margin'!$E$9:$E$50&gt;=I13))*365/100/12*L13, 0), 0)</f>
        <v>0</v>
      </c>
    </row>
    <row r="14" spans="2:24" x14ac:dyDescent="0.35">
      <c r="B14" s="172"/>
      <c r="C14" s="172"/>
      <c r="D14" s="173"/>
      <c r="E14" s="173"/>
      <c r="F14" s="173"/>
      <c r="G14" s="173"/>
      <c r="H14" s="173"/>
      <c r="I14" s="174"/>
      <c r="J14" s="175"/>
      <c r="K14" s="176"/>
      <c r="L14" s="177"/>
      <c r="M14" s="178"/>
      <c r="N14" s="178"/>
      <c r="O14" s="173"/>
      <c r="P14" s="173"/>
      <c r="Q14" s="179"/>
      <c r="R14" s="180"/>
      <c r="S14" s="181"/>
      <c r="T14" s="182"/>
      <c r="U14" s="183"/>
      <c r="V14" s="141"/>
      <c r="W14" s="145" cm="1">
        <f t="array" ref="W14">SUM((I14*'Business Energy Proposal'!$AG$47:$AJ$47/100/12*L14)+('Business Energy Proposal'!$AG$45:$AJ$45*365/100/12*L14))</f>
        <v>0</v>
      </c>
      <c r="X14" s="147" cm="1">
        <f t="array" ref="X14">IF(H14&lt;&gt;"", IFERROR(_xlfn._xlws.FILTER('Gas Cost&amp;Margin'!$N$9:$N$50,('Gas Cost&amp;Margin'!$B$9:$B$50=IF(AND(T14="",U14=""),"",IF(LOWER(T14)="y","Acquisition","Renewal")))*('Gas Cost&amp;Margin'!$P$9:$P$50=ROUNDDOWN(L14/12,0)*12)*('Gas Cost&amp;Margin'!$D$9:$D$50&lt;=I14)*('Gas Cost&amp;Margin'!$E$9:$E$50&gt;=I14))*I14/100/12*L14, 0)+IFERROR(_xlfn._xlws.FILTER('Gas Cost&amp;Margin'!$M$9:$M$50,('Gas Cost&amp;Margin'!$B$9:$B$50=IF(AND(T14="",U14=""),"",IF(LOWER(T14)="y","Acquisition","Renewal")))*('Gas Cost&amp;Margin'!$P$9:$P$50=ROUNDDOWN(L14/12,0)*12)*('Gas Cost&amp;Margin'!$D$9:$D$50&lt;=I14)*('Gas Cost&amp;Margin'!$E$9:$E$50&gt;=I14))*365/100/12*L14, 0), 0)</f>
        <v>0</v>
      </c>
    </row>
    <row r="15" spans="2:24" x14ac:dyDescent="0.35">
      <c r="B15" s="172"/>
      <c r="C15" s="172"/>
      <c r="D15" s="173"/>
      <c r="E15" s="173"/>
      <c r="F15" s="173"/>
      <c r="G15" s="173"/>
      <c r="H15" s="173"/>
      <c r="I15" s="174"/>
      <c r="J15" s="175"/>
      <c r="K15" s="176"/>
      <c r="L15" s="177"/>
      <c r="M15" s="178"/>
      <c r="N15" s="178"/>
      <c r="O15" s="173"/>
      <c r="P15" s="173"/>
      <c r="Q15" s="179"/>
      <c r="R15" s="180"/>
      <c r="S15" s="181"/>
      <c r="T15" s="182"/>
      <c r="U15" s="183"/>
      <c r="V15" s="141"/>
      <c r="W15" s="145" cm="1">
        <f t="array" ref="W15">SUM((I15*'Business Energy Proposal'!$AG$47:$AJ$47/100/12*L15)+('Business Energy Proposal'!$AG$45:$AJ$45*365/100/12*L15))</f>
        <v>0</v>
      </c>
      <c r="X15" s="147" cm="1">
        <f t="array" ref="X15">IF(H15&lt;&gt;"", IFERROR(_xlfn._xlws.FILTER('Gas Cost&amp;Margin'!$N$9:$N$50,('Gas Cost&amp;Margin'!$B$9:$B$50=IF(AND(T15="",U15=""),"",IF(LOWER(T15)="y","Acquisition","Renewal")))*('Gas Cost&amp;Margin'!$P$9:$P$50=ROUNDDOWN(L15/12,0)*12)*('Gas Cost&amp;Margin'!$D$9:$D$50&lt;=I15)*('Gas Cost&amp;Margin'!$E$9:$E$50&gt;=I15))*I15/100/12*L15, 0)+IFERROR(_xlfn._xlws.FILTER('Gas Cost&amp;Margin'!$M$9:$M$50,('Gas Cost&amp;Margin'!$B$9:$B$50=IF(AND(T15="",U15=""),"",IF(LOWER(T15)="y","Acquisition","Renewal")))*('Gas Cost&amp;Margin'!$P$9:$P$50=ROUNDDOWN(L15/12,0)*12)*('Gas Cost&amp;Margin'!$D$9:$D$50&lt;=I15)*('Gas Cost&amp;Margin'!$E$9:$E$50&gt;=I15))*365/100/12*L15, 0), 0)</f>
        <v>0</v>
      </c>
    </row>
    <row r="16" spans="2:24" x14ac:dyDescent="0.35">
      <c r="B16" s="172"/>
      <c r="C16" s="172"/>
      <c r="D16" s="173"/>
      <c r="E16" s="173"/>
      <c r="F16" s="173"/>
      <c r="G16" s="173"/>
      <c r="H16" s="173"/>
      <c r="I16" s="174"/>
      <c r="J16" s="175"/>
      <c r="K16" s="176"/>
      <c r="L16" s="177"/>
      <c r="M16" s="178"/>
      <c r="N16" s="178"/>
      <c r="O16" s="173"/>
      <c r="P16" s="173"/>
      <c r="Q16" s="179"/>
      <c r="R16" s="180"/>
      <c r="S16" s="181"/>
      <c r="T16" s="182"/>
      <c r="U16" s="183"/>
      <c r="V16" s="141"/>
      <c r="W16" s="145" cm="1">
        <f t="array" ref="W16">SUM((I16*'Business Energy Proposal'!$AG$47:$AJ$47/100/12*L16)+('Business Energy Proposal'!$AG$45:$AJ$45*365/100/12*L16))</f>
        <v>0</v>
      </c>
      <c r="X16" s="147" cm="1">
        <f t="array" ref="X16">IF(H16&lt;&gt;"", IFERROR(_xlfn._xlws.FILTER('Gas Cost&amp;Margin'!$N$9:$N$50,('Gas Cost&amp;Margin'!$B$9:$B$50=IF(AND(T16="",U16=""),"",IF(LOWER(T16)="y","Acquisition","Renewal")))*('Gas Cost&amp;Margin'!$P$9:$P$50=ROUNDDOWN(L16/12,0)*12)*('Gas Cost&amp;Margin'!$D$9:$D$50&lt;=I16)*('Gas Cost&amp;Margin'!$E$9:$E$50&gt;=I16))*I16/100/12*L16, 0)+IFERROR(_xlfn._xlws.FILTER('Gas Cost&amp;Margin'!$M$9:$M$50,('Gas Cost&amp;Margin'!$B$9:$B$50=IF(AND(T16="",U16=""),"",IF(LOWER(T16)="y","Acquisition","Renewal")))*('Gas Cost&amp;Margin'!$P$9:$P$50=ROUNDDOWN(L16/12,0)*12)*('Gas Cost&amp;Margin'!$D$9:$D$50&lt;=I16)*('Gas Cost&amp;Margin'!$E$9:$E$50&gt;=I16))*365/100/12*L16, 0), 0)</f>
        <v>0</v>
      </c>
    </row>
    <row r="17" spans="2:24" x14ac:dyDescent="0.35">
      <c r="B17" s="172"/>
      <c r="C17" s="172"/>
      <c r="D17" s="173"/>
      <c r="E17" s="173"/>
      <c r="F17" s="173"/>
      <c r="G17" s="173"/>
      <c r="H17" s="173"/>
      <c r="I17" s="174"/>
      <c r="J17" s="175"/>
      <c r="K17" s="176"/>
      <c r="L17" s="177"/>
      <c r="M17" s="178"/>
      <c r="N17" s="178"/>
      <c r="O17" s="173"/>
      <c r="P17" s="173"/>
      <c r="Q17" s="179"/>
      <c r="R17" s="180"/>
      <c r="S17" s="181"/>
      <c r="T17" s="182"/>
      <c r="U17" s="183"/>
      <c r="V17" s="141"/>
      <c r="W17" s="145" cm="1">
        <f t="array" ref="W17">SUM((I17*'Business Energy Proposal'!$AG$47:$AJ$47/100/12*L17)+('Business Energy Proposal'!$AG$45:$AJ$45*365/100/12*L17))</f>
        <v>0</v>
      </c>
      <c r="X17" s="147" cm="1">
        <f t="array" ref="X17">IF(H17&lt;&gt;"", IFERROR(_xlfn._xlws.FILTER('Gas Cost&amp;Margin'!$N$9:$N$50,('Gas Cost&amp;Margin'!$B$9:$B$50=IF(AND(T17="",U17=""),"",IF(LOWER(T17)="y","Acquisition","Renewal")))*('Gas Cost&amp;Margin'!$P$9:$P$50=ROUNDDOWN(L17/12,0)*12)*('Gas Cost&amp;Margin'!$D$9:$D$50&lt;=I17)*('Gas Cost&amp;Margin'!$E$9:$E$50&gt;=I17))*I17/100/12*L17, 0)+IFERROR(_xlfn._xlws.FILTER('Gas Cost&amp;Margin'!$M$9:$M$50,('Gas Cost&amp;Margin'!$B$9:$B$50=IF(AND(T17="",U17=""),"",IF(LOWER(T17)="y","Acquisition","Renewal")))*('Gas Cost&amp;Margin'!$P$9:$P$50=ROUNDDOWN(L17/12,0)*12)*('Gas Cost&amp;Margin'!$D$9:$D$50&lt;=I17)*('Gas Cost&amp;Margin'!$E$9:$E$50&gt;=I17))*365/100/12*L17, 0), 0)</f>
        <v>0</v>
      </c>
    </row>
    <row r="18" spans="2:24" x14ac:dyDescent="0.35">
      <c r="B18" s="172"/>
      <c r="C18" s="172"/>
      <c r="D18" s="173"/>
      <c r="E18" s="173"/>
      <c r="F18" s="173"/>
      <c r="G18" s="173"/>
      <c r="H18" s="173"/>
      <c r="I18" s="174"/>
      <c r="J18" s="175"/>
      <c r="K18" s="176"/>
      <c r="L18" s="177"/>
      <c r="M18" s="178"/>
      <c r="N18" s="178"/>
      <c r="O18" s="173"/>
      <c r="P18" s="173"/>
      <c r="Q18" s="179"/>
      <c r="R18" s="180"/>
      <c r="S18" s="181"/>
      <c r="T18" s="182"/>
      <c r="U18" s="183"/>
      <c r="V18" s="141"/>
      <c r="W18" s="145" cm="1">
        <f t="array" ref="W18">SUM((I18*'Business Energy Proposal'!$AG$47:$AJ$47/100/12*L18)+('Business Energy Proposal'!$AG$45:$AJ$45*365/100/12*L18))</f>
        <v>0</v>
      </c>
      <c r="X18" s="147" cm="1">
        <f t="array" ref="X18">IF(H18&lt;&gt;"", IFERROR(_xlfn._xlws.FILTER('Gas Cost&amp;Margin'!$N$9:$N$50,('Gas Cost&amp;Margin'!$B$9:$B$50=IF(AND(T18="",U18=""),"",IF(LOWER(T18)="y","Acquisition","Renewal")))*('Gas Cost&amp;Margin'!$P$9:$P$50=ROUNDDOWN(L18/12,0)*12)*('Gas Cost&amp;Margin'!$D$9:$D$50&lt;=I18)*('Gas Cost&amp;Margin'!$E$9:$E$50&gt;=I18))*I18/100/12*L18, 0)+IFERROR(_xlfn._xlws.FILTER('Gas Cost&amp;Margin'!$M$9:$M$50,('Gas Cost&amp;Margin'!$B$9:$B$50=IF(AND(T18="",U18=""),"",IF(LOWER(T18)="y","Acquisition","Renewal")))*('Gas Cost&amp;Margin'!$P$9:$P$50=ROUNDDOWN(L18/12,0)*12)*('Gas Cost&amp;Margin'!$D$9:$D$50&lt;=I18)*('Gas Cost&amp;Margin'!$E$9:$E$50&gt;=I18))*365/100/12*L18, 0), 0)</f>
        <v>0</v>
      </c>
    </row>
    <row r="19" spans="2:24" x14ac:dyDescent="0.35">
      <c r="B19" s="172"/>
      <c r="C19" s="172"/>
      <c r="D19" s="173"/>
      <c r="E19" s="173"/>
      <c r="F19" s="173"/>
      <c r="G19" s="173"/>
      <c r="H19" s="173"/>
      <c r="I19" s="174"/>
      <c r="J19" s="175"/>
      <c r="K19" s="176"/>
      <c r="L19" s="177"/>
      <c r="M19" s="178"/>
      <c r="N19" s="178"/>
      <c r="O19" s="173"/>
      <c r="P19" s="173"/>
      <c r="Q19" s="179"/>
      <c r="R19" s="180"/>
      <c r="S19" s="181"/>
      <c r="T19" s="182"/>
      <c r="U19" s="183"/>
      <c r="V19" s="141"/>
      <c r="W19" s="145" cm="1">
        <f t="array" ref="W19">SUM((I19*'Business Energy Proposal'!$AG$47:$AJ$47/100/12*L19)+('Business Energy Proposal'!$AG$45:$AJ$45*365/100/12*L19))</f>
        <v>0</v>
      </c>
      <c r="X19" s="147" cm="1">
        <f t="array" ref="X19">IF(H19&lt;&gt;"", IFERROR(_xlfn._xlws.FILTER('Gas Cost&amp;Margin'!$N$9:$N$50,('Gas Cost&amp;Margin'!$B$9:$B$50=IF(AND(T19="",U19=""),"",IF(LOWER(T19)="y","Acquisition","Renewal")))*('Gas Cost&amp;Margin'!$P$9:$P$50=ROUNDDOWN(L19/12,0)*12)*('Gas Cost&amp;Margin'!$D$9:$D$50&lt;=I19)*('Gas Cost&amp;Margin'!$E$9:$E$50&gt;=I19))*I19/100/12*L19, 0)+IFERROR(_xlfn._xlws.FILTER('Gas Cost&amp;Margin'!$M$9:$M$50,('Gas Cost&amp;Margin'!$B$9:$B$50=IF(AND(T19="",U19=""),"",IF(LOWER(T19)="y","Acquisition","Renewal")))*('Gas Cost&amp;Margin'!$P$9:$P$50=ROUNDDOWN(L19/12,0)*12)*('Gas Cost&amp;Margin'!$D$9:$D$50&lt;=I19)*('Gas Cost&amp;Margin'!$E$9:$E$50&gt;=I19))*365/100/12*L19, 0), 0)</f>
        <v>0</v>
      </c>
    </row>
    <row r="20" spans="2:24" x14ac:dyDescent="0.35">
      <c r="B20" s="172"/>
      <c r="C20" s="172"/>
      <c r="D20" s="173"/>
      <c r="E20" s="173"/>
      <c r="F20" s="173"/>
      <c r="G20" s="173"/>
      <c r="H20" s="173"/>
      <c r="I20" s="174"/>
      <c r="J20" s="175"/>
      <c r="K20" s="176"/>
      <c r="L20" s="177"/>
      <c r="M20" s="178"/>
      <c r="N20" s="178"/>
      <c r="O20" s="173"/>
      <c r="P20" s="173"/>
      <c r="Q20" s="179"/>
      <c r="R20" s="180"/>
      <c r="S20" s="181"/>
      <c r="T20" s="182"/>
      <c r="U20" s="183"/>
      <c r="V20" s="141"/>
      <c r="W20" s="145" cm="1">
        <f t="array" ref="W20">SUM((I20*'Business Energy Proposal'!$AG$47:$AJ$47/100/12*L20)+('Business Energy Proposal'!$AG$45:$AJ$45*365/100/12*L20))</f>
        <v>0</v>
      </c>
      <c r="X20" s="147" cm="1">
        <f t="array" ref="X20">IF(H20&lt;&gt;"", IFERROR(_xlfn._xlws.FILTER('Gas Cost&amp;Margin'!$N$9:$N$50,('Gas Cost&amp;Margin'!$B$9:$B$50=IF(AND(T20="",U20=""),"",IF(LOWER(T20)="y","Acquisition","Renewal")))*('Gas Cost&amp;Margin'!$P$9:$P$50=ROUNDDOWN(L20/12,0)*12)*('Gas Cost&amp;Margin'!$D$9:$D$50&lt;=I20)*('Gas Cost&amp;Margin'!$E$9:$E$50&gt;=I20))*I20/100/12*L20, 0)+IFERROR(_xlfn._xlws.FILTER('Gas Cost&amp;Margin'!$M$9:$M$50,('Gas Cost&amp;Margin'!$B$9:$B$50=IF(AND(T20="",U20=""),"",IF(LOWER(T20)="y","Acquisition","Renewal")))*('Gas Cost&amp;Margin'!$P$9:$P$50=ROUNDDOWN(L20/12,0)*12)*('Gas Cost&amp;Margin'!$D$9:$D$50&lt;=I20)*('Gas Cost&amp;Margin'!$E$9:$E$50&gt;=I20))*365/100/12*L20, 0), 0)</f>
        <v>0</v>
      </c>
    </row>
    <row r="21" spans="2:24" x14ac:dyDescent="0.35">
      <c r="B21" s="172"/>
      <c r="C21" s="172"/>
      <c r="D21" s="173"/>
      <c r="E21" s="173"/>
      <c r="F21" s="173"/>
      <c r="G21" s="173"/>
      <c r="H21" s="173"/>
      <c r="I21" s="174"/>
      <c r="J21" s="175"/>
      <c r="K21" s="176"/>
      <c r="L21" s="177"/>
      <c r="M21" s="178"/>
      <c r="N21" s="178"/>
      <c r="O21" s="173"/>
      <c r="P21" s="173"/>
      <c r="Q21" s="179"/>
      <c r="R21" s="180"/>
      <c r="S21" s="181"/>
      <c r="T21" s="182"/>
      <c r="U21" s="183"/>
      <c r="V21" s="141"/>
      <c r="W21" s="145" cm="1">
        <f t="array" ref="W21">SUM((I21*'Business Energy Proposal'!$AG$47:$AJ$47/100/12*L21)+('Business Energy Proposal'!$AG$45:$AJ$45*365/100/12*L21))</f>
        <v>0</v>
      </c>
      <c r="X21" s="147" cm="1">
        <f t="array" ref="X21">IF(H21&lt;&gt;"", IFERROR(_xlfn._xlws.FILTER('Gas Cost&amp;Margin'!$N$9:$N$50,('Gas Cost&amp;Margin'!$B$9:$B$50=IF(AND(T21="",U21=""),"",IF(LOWER(T21)="y","Acquisition","Renewal")))*('Gas Cost&amp;Margin'!$P$9:$P$50=ROUNDDOWN(L21/12,0)*12)*('Gas Cost&amp;Margin'!$D$9:$D$50&lt;=I21)*('Gas Cost&amp;Margin'!$E$9:$E$50&gt;=I21))*I21/100/12*L21, 0)+IFERROR(_xlfn._xlws.FILTER('Gas Cost&amp;Margin'!$M$9:$M$50,('Gas Cost&amp;Margin'!$B$9:$B$50=IF(AND(T21="",U21=""),"",IF(LOWER(T21)="y","Acquisition","Renewal")))*('Gas Cost&amp;Margin'!$P$9:$P$50=ROUNDDOWN(L21/12,0)*12)*('Gas Cost&amp;Margin'!$D$9:$D$50&lt;=I21)*('Gas Cost&amp;Margin'!$E$9:$E$50&gt;=I21))*365/100/12*L21, 0), 0)</f>
        <v>0</v>
      </c>
    </row>
    <row r="22" spans="2:24" x14ac:dyDescent="0.35">
      <c r="B22" s="172"/>
      <c r="C22" s="172"/>
      <c r="D22" s="173"/>
      <c r="E22" s="173"/>
      <c r="F22" s="173"/>
      <c r="G22" s="173"/>
      <c r="H22" s="173"/>
      <c r="I22" s="174"/>
      <c r="J22" s="175"/>
      <c r="K22" s="176"/>
      <c r="L22" s="177"/>
      <c r="M22" s="178"/>
      <c r="N22" s="178"/>
      <c r="O22" s="173"/>
      <c r="P22" s="173"/>
      <c r="Q22" s="179"/>
      <c r="R22" s="180"/>
      <c r="S22" s="181"/>
      <c r="T22" s="182"/>
      <c r="U22" s="183"/>
      <c r="V22" s="141"/>
      <c r="W22" s="145" cm="1">
        <f t="array" ref="W22">SUM((I22*'Business Energy Proposal'!$AG$47:$AJ$47/100/12*L22)+('Business Energy Proposal'!$AG$45:$AJ$45*365/100/12*L22))</f>
        <v>0</v>
      </c>
      <c r="X22" s="147" cm="1">
        <f t="array" ref="X22">IF(H22&lt;&gt;"", IFERROR(_xlfn._xlws.FILTER('Gas Cost&amp;Margin'!$N$9:$N$50,('Gas Cost&amp;Margin'!$B$9:$B$50=IF(AND(T22="",U22=""),"",IF(LOWER(T22)="y","Acquisition","Renewal")))*('Gas Cost&amp;Margin'!$P$9:$P$50=ROUNDDOWN(L22/12,0)*12)*('Gas Cost&amp;Margin'!$D$9:$D$50&lt;=I22)*('Gas Cost&amp;Margin'!$E$9:$E$50&gt;=I22))*I22/100/12*L22, 0)+IFERROR(_xlfn._xlws.FILTER('Gas Cost&amp;Margin'!$M$9:$M$50,('Gas Cost&amp;Margin'!$B$9:$B$50=IF(AND(T22="",U22=""),"",IF(LOWER(T22)="y","Acquisition","Renewal")))*('Gas Cost&amp;Margin'!$P$9:$P$50=ROUNDDOWN(L22/12,0)*12)*('Gas Cost&amp;Margin'!$D$9:$D$50&lt;=I22)*('Gas Cost&amp;Margin'!$E$9:$E$50&gt;=I22))*365/100/12*L22, 0), 0)</f>
        <v>0</v>
      </c>
    </row>
    <row r="23" spans="2:24" x14ac:dyDescent="0.35">
      <c r="B23" s="172"/>
      <c r="C23" s="172"/>
      <c r="D23" s="173"/>
      <c r="E23" s="173"/>
      <c r="F23" s="173"/>
      <c r="G23" s="173"/>
      <c r="H23" s="173"/>
      <c r="I23" s="174"/>
      <c r="J23" s="175"/>
      <c r="K23" s="176"/>
      <c r="L23" s="177"/>
      <c r="M23" s="178"/>
      <c r="N23" s="178"/>
      <c r="O23" s="173"/>
      <c r="P23" s="173"/>
      <c r="Q23" s="179"/>
      <c r="R23" s="180"/>
      <c r="S23" s="181"/>
      <c r="T23" s="182"/>
      <c r="U23" s="183"/>
      <c r="V23" s="141"/>
      <c r="W23" s="145" cm="1">
        <f t="array" ref="W23">SUM((I23*'Business Energy Proposal'!$AG$47:$AJ$47/100/12*L23)+('Business Energy Proposal'!$AG$45:$AJ$45*365/100/12*L23))</f>
        <v>0</v>
      </c>
      <c r="X23" s="147" cm="1">
        <f t="array" ref="X23">IF(H23&lt;&gt;"", IFERROR(_xlfn._xlws.FILTER('Gas Cost&amp;Margin'!$N$9:$N$50,('Gas Cost&amp;Margin'!$B$9:$B$50=IF(AND(T23="",U23=""),"",IF(LOWER(T23)="y","Acquisition","Renewal")))*('Gas Cost&amp;Margin'!$P$9:$P$50=ROUNDDOWN(L23/12,0)*12)*('Gas Cost&amp;Margin'!$D$9:$D$50&lt;=I23)*('Gas Cost&amp;Margin'!$E$9:$E$50&gt;=I23))*I23/100/12*L23, 0)+IFERROR(_xlfn._xlws.FILTER('Gas Cost&amp;Margin'!$M$9:$M$50,('Gas Cost&amp;Margin'!$B$9:$B$50=IF(AND(T23="",U23=""),"",IF(LOWER(T23)="y","Acquisition","Renewal")))*('Gas Cost&amp;Margin'!$P$9:$P$50=ROUNDDOWN(L23/12,0)*12)*('Gas Cost&amp;Margin'!$D$9:$D$50&lt;=I23)*('Gas Cost&amp;Margin'!$E$9:$E$50&gt;=I23))*365/100/12*L23, 0), 0)</f>
        <v>0</v>
      </c>
    </row>
    <row r="24" spans="2:24" x14ac:dyDescent="0.35">
      <c r="B24" s="172"/>
      <c r="C24" s="172"/>
      <c r="D24" s="173"/>
      <c r="E24" s="173"/>
      <c r="F24" s="173"/>
      <c r="G24" s="173"/>
      <c r="H24" s="173"/>
      <c r="I24" s="174"/>
      <c r="J24" s="175"/>
      <c r="K24" s="176"/>
      <c r="L24" s="177"/>
      <c r="M24" s="178"/>
      <c r="N24" s="178"/>
      <c r="O24" s="173"/>
      <c r="P24" s="173"/>
      <c r="Q24" s="179"/>
      <c r="R24" s="180"/>
      <c r="S24" s="181"/>
      <c r="T24" s="182"/>
      <c r="U24" s="183"/>
      <c r="V24" s="141"/>
      <c r="W24" s="145" cm="1">
        <f t="array" ref="W24">SUM((I24*'Business Energy Proposal'!$AG$47:$AJ$47/100/12*L24)+('Business Energy Proposal'!$AG$45:$AJ$45*365/100/12*L24))</f>
        <v>0</v>
      </c>
      <c r="X24" s="147" cm="1">
        <f t="array" ref="X24">IF(H24&lt;&gt;"", IFERROR(_xlfn._xlws.FILTER('Gas Cost&amp;Margin'!$N$9:$N$50,('Gas Cost&amp;Margin'!$B$9:$B$50=IF(AND(T24="",U24=""),"",IF(LOWER(T24)="y","Acquisition","Renewal")))*('Gas Cost&amp;Margin'!$P$9:$P$50=ROUNDDOWN(L24/12,0)*12)*('Gas Cost&amp;Margin'!$D$9:$D$50&lt;=I24)*('Gas Cost&amp;Margin'!$E$9:$E$50&gt;=I24))*I24/100/12*L24, 0)+IFERROR(_xlfn._xlws.FILTER('Gas Cost&amp;Margin'!$M$9:$M$50,('Gas Cost&amp;Margin'!$B$9:$B$50=IF(AND(T24="",U24=""),"",IF(LOWER(T24)="y","Acquisition","Renewal")))*('Gas Cost&amp;Margin'!$P$9:$P$50=ROUNDDOWN(L24/12,0)*12)*('Gas Cost&amp;Margin'!$D$9:$D$50&lt;=I24)*('Gas Cost&amp;Margin'!$E$9:$E$50&gt;=I24))*365/100/12*L24, 0), 0)</f>
        <v>0</v>
      </c>
    </row>
    <row r="25" spans="2:24" x14ac:dyDescent="0.35">
      <c r="B25" s="172"/>
      <c r="C25" s="172"/>
      <c r="D25" s="173"/>
      <c r="E25" s="173"/>
      <c r="F25" s="173"/>
      <c r="G25" s="173"/>
      <c r="H25" s="173"/>
      <c r="I25" s="174"/>
      <c r="J25" s="175"/>
      <c r="K25" s="176"/>
      <c r="L25" s="177"/>
      <c r="M25" s="178"/>
      <c r="N25" s="178"/>
      <c r="O25" s="173"/>
      <c r="P25" s="173"/>
      <c r="Q25" s="179"/>
      <c r="R25" s="180"/>
      <c r="S25" s="181"/>
      <c r="T25" s="182"/>
      <c r="U25" s="183"/>
      <c r="V25" s="141"/>
      <c r="W25" s="145" cm="1">
        <f t="array" ref="W25">SUM((I25*'Business Energy Proposal'!$AG$47:$AJ$47/100/12*L25)+('Business Energy Proposal'!$AG$45:$AJ$45*365/100/12*L25))</f>
        <v>0</v>
      </c>
      <c r="X25" s="147" cm="1">
        <f t="array" ref="X25">IF(H25&lt;&gt;"", IFERROR(_xlfn._xlws.FILTER('Gas Cost&amp;Margin'!$N$9:$N$50,('Gas Cost&amp;Margin'!$B$9:$B$50=IF(AND(T25="",U25=""),"",IF(LOWER(T25)="y","Acquisition","Renewal")))*('Gas Cost&amp;Margin'!$P$9:$P$50=ROUNDDOWN(L25/12,0)*12)*('Gas Cost&amp;Margin'!$D$9:$D$50&lt;=I25)*('Gas Cost&amp;Margin'!$E$9:$E$50&gt;=I25))*I25/100/12*L25, 0)+IFERROR(_xlfn._xlws.FILTER('Gas Cost&amp;Margin'!$M$9:$M$50,('Gas Cost&amp;Margin'!$B$9:$B$50=IF(AND(T25="",U25=""),"",IF(LOWER(T25)="y","Acquisition","Renewal")))*('Gas Cost&amp;Margin'!$P$9:$P$50=ROUNDDOWN(L25/12,0)*12)*('Gas Cost&amp;Margin'!$D$9:$D$50&lt;=I25)*('Gas Cost&amp;Margin'!$E$9:$E$50&gt;=I25))*365/100/12*L25, 0), 0)</f>
        <v>0</v>
      </c>
    </row>
    <row r="26" spans="2:24" x14ac:dyDescent="0.35">
      <c r="B26" s="172"/>
      <c r="C26" s="172"/>
      <c r="D26" s="173"/>
      <c r="E26" s="173"/>
      <c r="F26" s="173"/>
      <c r="G26" s="173"/>
      <c r="H26" s="173"/>
      <c r="I26" s="174"/>
      <c r="J26" s="175"/>
      <c r="K26" s="176"/>
      <c r="L26" s="177"/>
      <c r="M26" s="178"/>
      <c r="N26" s="178"/>
      <c r="O26" s="173"/>
      <c r="P26" s="173"/>
      <c r="Q26" s="179"/>
      <c r="R26" s="180"/>
      <c r="S26" s="181"/>
      <c r="T26" s="182"/>
      <c r="U26" s="183"/>
      <c r="V26" s="141"/>
      <c r="W26" s="145" cm="1">
        <f t="array" ref="W26">SUM((I26*'Business Energy Proposal'!$AG$47:$AJ$47/100/12*L26)+('Business Energy Proposal'!$AG$45:$AJ$45*365/100/12*L26))</f>
        <v>0</v>
      </c>
      <c r="X26" s="147" cm="1">
        <f t="array" ref="X26">IF(H26&lt;&gt;"", IFERROR(_xlfn._xlws.FILTER('Gas Cost&amp;Margin'!$N$9:$N$50,('Gas Cost&amp;Margin'!$B$9:$B$50=IF(AND(T26="",U26=""),"",IF(LOWER(T26)="y","Acquisition","Renewal")))*('Gas Cost&amp;Margin'!$P$9:$P$50=ROUNDDOWN(L26/12,0)*12)*('Gas Cost&amp;Margin'!$D$9:$D$50&lt;=I26)*('Gas Cost&amp;Margin'!$E$9:$E$50&gt;=I26))*I26/100/12*L26, 0)+IFERROR(_xlfn._xlws.FILTER('Gas Cost&amp;Margin'!$M$9:$M$50,('Gas Cost&amp;Margin'!$B$9:$B$50=IF(AND(T26="",U26=""),"",IF(LOWER(T26)="y","Acquisition","Renewal")))*('Gas Cost&amp;Margin'!$P$9:$P$50=ROUNDDOWN(L26/12,0)*12)*('Gas Cost&amp;Margin'!$D$9:$D$50&lt;=I26)*('Gas Cost&amp;Margin'!$E$9:$E$50&gt;=I26))*365/100/12*L26, 0), 0)</f>
        <v>0</v>
      </c>
    </row>
    <row r="27" spans="2:24" x14ac:dyDescent="0.35">
      <c r="B27" s="172"/>
      <c r="C27" s="172"/>
      <c r="D27" s="173"/>
      <c r="E27" s="173"/>
      <c r="F27" s="173"/>
      <c r="G27" s="173"/>
      <c r="H27" s="173"/>
      <c r="I27" s="174"/>
      <c r="J27" s="175"/>
      <c r="K27" s="176"/>
      <c r="L27" s="177"/>
      <c r="M27" s="178"/>
      <c r="N27" s="178"/>
      <c r="O27" s="173"/>
      <c r="P27" s="173"/>
      <c r="Q27" s="179"/>
      <c r="R27" s="180"/>
      <c r="S27" s="181"/>
      <c r="T27" s="182"/>
      <c r="U27" s="183"/>
      <c r="V27" s="141"/>
      <c r="W27" s="145" cm="1">
        <f t="array" ref="W27">SUM((I27*'Business Energy Proposal'!$AG$47:$AJ$47/100/12*L27)+('Business Energy Proposal'!$AG$45:$AJ$45*365/100/12*L27))</f>
        <v>0</v>
      </c>
      <c r="X27" s="147" cm="1">
        <f t="array" ref="X27">IF(H27&lt;&gt;"", IFERROR(_xlfn._xlws.FILTER('Gas Cost&amp;Margin'!$N$9:$N$50,('Gas Cost&amp;Margin'!$B$9:$B$50=IF(AND(T27="",U27=""),"",IF(LOWER(T27)="y","Acquisition","Renewal")))*('Gas Cost&amp;Margin'!$P$9:$P$50=ROUNDDOWN(L27/12,0)*12)*('Gas Cost&amp;Margin'!$D$9:$D$50&lt;=I27)*('Gas Cost&amp;Margin'!$E$9:$E$50&gt;=I27))*I27/100/12*L27, 0)+IFERROR(_xlfn._xlws.FILTER('Gas Cost&amp;Margin'!$M$9:$M$50,('Gas Cost&amp;Margin'!$B$9:$B$50=IF(AND(T27="",U27=""),"",IF(LOWER(T27)="y","Acquisition","Renewal")))*('Gas Cost&amp;Margin'!$P$9:$P$50=ROUNDDOWN(L27/12,0)*12)*('Gas Cost&amp;Margin'!$D$9:$D$50&lt;=I27)*('Gas Cost&amp;Margin'!$E$9:$E$50&gt;=I27))*365/100/12*L27, 0), 0)</f>
        <v>0</v>
      </c>
    </row>
    <row r="28" spans="2:24" x14ac:dyDescent="0.35">
      <c r="B28" s="172"/>
      <c r="C28" s="172"/>
      <c r="D28" s="173"/>
      <c r="E28" s="173"/>
      <c r="F28" s="173"/>
      <c r="G28" s="173"/>
      <c r="H28" s="173"/>
      <c r="I28" s="174"/>
      <c r="J28" s="175"/>
      <c r="K28" s="176"/>
      <c r="L28" s="177"/>
      <c r="M28" s="178"/>
      <c r="N28" s="178"/>
      <c r="O28" s="173"/>
      <c r="P28" s="173"/>
      <c r="Q28" s="179"/>
      <c r="R28" s="180"/>
      <c r="S28" s="181"/>
      <c r="T28" s="182"/>
      <c r="U28" s="183"/>
      <c r="V28" s="141"/>
      <c r="W28" s="145" cm="1">
        <f t="array" ref="W28">SUM((I28*'Business Energy Proposal'!$AG$47:$AJ$47/100/12*L28)+('Business Energy Proposal'!$AG$45:$AJ$45*365/100/12*L28))</f>
        <v>0</v>
      </c>
      <c r="X28" s="147" cm="1">
        <f t="array" ref="X28">IF(H28&lt;&gt;"", IFERROR(_xlfn._xlws.FILTER('Gas Cost&amp;Margin'!$N$9:$N$50,('Gas Cost&amp;Margin'!$B$9:$B$50=IF(AND(T28="",U28=""),"",IF(LOWER(T28)="y","Acquisition","Renewal")))*('Gas Cost&amp;Margin'!$P$9:$P$50=ROUNDDOWN(L28/12,0)*12)*('Gas Cost&amp;Margin'!$D$9:$D$50&lt;=I28)*('Gas Cost&amp;Margin'!$E$9:$E$50&gt;=I28))*I28/100/12*L28, 0)+IFERROR(_xlfn._xlws.FILTER('Gas Cost&amp;Margin'!$M$9:$M$50,('Gas Cost&amp;Margin'!$B$9:$B$50=IF(AND(T28="",U28=""),"",IF(LOWER(T28)="y","Acquisition","Renewal")))*('Gas Cost&amp;Margin'!$P$9:$P$50=ROUNDDOWN(L28/12,0)*12)*('Gas Cost&amp;Margin'!$D$9:$D$50&lt;=I28)*('Gas Cost&amp;Margin'!$E$9:$E$50&gt;=I28))*365/100/12*L28, 0), 0)</f>
        <v>0</v>
      </c>
    </row>
    <row r="29" spans="2:24" x14ac:dyDescent="0.35">
      <c r="B29" s="172"/>
      <c r="C29" s="172"/>
      <c r="D29" s="173"/>
      <c r="E29" s="173"/>
      <c r="F29" s="173"/>
      <c r="G29" s="173"/>
      <c r="H29" s="173"/>
      <c r="I29" s="174"/>
      <c r="J29" s="175"/>
      <c r="K29" s="176"/>
      <c r="L29" s="177"/>
      <c r="M29" s="178"/>
      <c r="N29" s="178"/>
      <c r="O29" s="173"/>
      <c r="P29" s="173"/>
      <c r="Q29" s="179"/>
      <c r="R29" s="180"/>
      <c r="S29" s="181"/>
      <c r="T29" s="182"/>
      <c r="U29" s="183"/>
      <c r="V29" s="141"/>
      <c r="W29" s="145" cm="1">
        <f t="array" ref="W29">SUM((I29*'Business Energy Proposal'!$AG$47:$AJ$47/100/12*L29)+('Business Energy Proposal'!$AG$45:$AJ$45*365/100/12*L29))</f>
        <v>0</v>
      </c>
      <c r="X29" s="147" cm="1">
        <f t="array" ref="X29">IF(H29&lt;&gt;"", IFERROR(_xlfn._xlws.FILTER('Gas Cost&amp;Margin'!$N$9:$N$50,('Gas Cost&amp;Margin'!$B$9:$B$50=IF(AND(T29="",U29=""),"",IF(LOWER(T29)="y","Acquisition","Renewal")))*('Gas Cost&amp;Margin'!$P$9:$P$50=ROUNDDOWN(L29/12,0)*12)*('Gas Cost&amp;Margin'!$D$9:$D$50&lt;=I29)*('Gas Cost&amp;Margin'!$E$9:$E$50&gt;=I29))*I29/100/12*L29, 0)+IFERROR(_xlfn._xlws.FILTER('Gas Cost&amp;Margin'!$M$9:$M$50,('Gas Cost&amp;Margin'!$B$9:$B$50=IF(AND(T29="",U29=""),"",IF(LOWER(T29)="y","Acquisition","Renewal")))*('Gas Cost&amp;Margin'!$P$9:$P$50=ROUNDDOWN(L29/12,0)*12)*('Gas Cost&amp;Margin'!$D$9:$D$50&lt;=I29)*('Gas Cost&amp;Margin'!$E$9:$E$50&gt;=I29))*365/100/12*L29, 0), 0)</f>
        <v>0</v>
      </c>
    </row>
    <row r="30" spans="2:24" x14ac:dyDescent="0.35">
      <c r="B30" s="172"/>
      <c r="C30" s="172"/>
      <c r="D30" s="173"/>
      <c r="E30" s="173"/>
      <c r="F30" s="173"/>
      <c r="G30" s="173"/>
      <c r="H30" s="173"/>
      <c r="I30" s="174"/>
      <c r="J30" s="175"/>
      <c r="K30" s="176"/>
      <c r="L30" s="177"/>
      <c r="M30" s="178"/>
      <c r="N30" s="178"/>
      <c r="O30" s="173"/>
      <c r="P30" s="173"/>
      <c r="Q30" s="179"/>
      <c r="R30" s="180"/>
      <c r="S30" s="181"/>
      <c r="T30" s="182"/>
      <c r="U30" s="183"/>
      <c r="V30" s="141"/>
      <c r="W30" s="145" cm="1">
        <f t="array" ref="W30">SUM((I30*'Business Energy Proposal'!$AG$47:$AJ$47/100/12*L30)+('Business Energy Proposal'!$AG$45:$AJ$45*365/100/12*L30))</f>
        <v>0</v>
      </c>
      <c r="X30" s="147" cm="1">
        <f t="array" ref="X30">IF(H30&lt;&gt;"", IFERROR(_xlfn._xlws.FILTER('Gas Cost&amp;Margin'!$N$9:$N$50,('Gas Cost&amp;Margin'!$B$9:$B$50=IF(AND(T30="",U30=""),"",IF(LOWER(T30)="y","Acquisition","Renewal")))*('Gas Cost&amp;Margin'!$P$9:$P$50=ROUNDDOWN(L30/12,0)*12)*('Gas Cost&amp;Margin'!$D$9:$D$50&lt;=I30)*('Gas Cost&amp;Margin'!$E$9:$E$50&gt;=I30))*I30/100/12*L30, 0)+IFERROR(_xlfn._xlws.FILTER('Gas Cost&amp;Margin'!$M$9:$M$50,('Gas Cost&amp;Margin'!$B$9:$B$50=IF(AND(T30="",U30=""),"",IF(LOWER(T30)="y","Acquisition","Renewal")))*('Gas Cost&amp;Margin'!$P$9:$P$50=ROUNDDOWN(L30/12,0)*12)*('Gas Cost&amp;Margin'!$D$9:$D$50&lt;=I30)*('Gas Cost&amp;Margin'!$E$9:$E$50&gt;=I30))*365/100/12*L30, 0), 0)</f>
        <v>0</v>
      </c>
    </row>
    <row r="31" spans="2:24" x14ac:dyDescent="0.35">
      <c r="B31" s="172"/>
      <c r="C31" s="172"/>
      <c r="D31" s="173"/>
      <c r="E31" s="173"/>
      <c r="F31" s="173"/>
      <c r="G31" s="173"/>
      <c r="H31" s="173"/>
      <c r="I31" s="174"/>
      <c r="J31" s="175"/>
      <c r="K31" s="176"/>
      <c r="L31" s="177"/>
      <c r="M31" s="178"/>
      <c r="N31" s="178"/>
      <c r="O31" s="173"/>
      <c r="P31" s="173"/>
      <c r="Q31" s="179"/>
      <c r="R31" s="180"/>
      <c r="S31" s="181"/>
      <c r="T31" s="182"/>
      <c r="U31" s="183"/>
      <c r="V31" s="141"/>
      <c r="W31" s="145" cm="1">
        <f t="array" ref="W31">SUM((I31*'Business Energy Proposal'!$AG$47:$AJ$47/100/12*L31)+('Business Energy Proposal'!$AG$45:$AJ$45*365/100/12*L31))</f>
        <v>0</v>
      </c>
      <c r="X31" s="147" cm="1">
        <f t="array" ref="X31">IF(H31&lt;&gt;"", IFERROR(_xlfn._xlws.FILTER('Gas Cost&amp;Margin'!$N$9:$N$50,('Gas Cost&amp;Margin'!$B$9:$B$50=IF(AND(T31="",U31=""),"",IF(LOWER(T31)="y","Acquisition","Renewal")))*('Gas Cost&amp;Margin'!$P$9:$P$50=ROUNDDOWN(L31/12,0)*12)*('Gas Cost&amp;Margin'!$D$9:$D$50&lt;=I31)*('Gas Cost&amp;Margin'!$E$9:$E$50&gt;=I31))*I31/100/12*L31, 0)+IFERROR(_xlfn._xlws.FILTER('Gas Cost&amp;Margin'!$M$9:$M$50,('Gas Cost&amp;Margin'!$B$9:$B$50=IF(AND(T31="",U31=""),"",IF(LOWER(T31)="y","Acquisition","Renewal")))*('Gas Cost&amp;Margin'!$P$9:$P$50=ROUNDDOWN(L31/12,0)*12)*('Gas Cost&amp;Margin'!$D$9:$D$50&lt;=I31)*('Gas Cost&amp;Margin'!$E$9:$E$50&gt;=I31))*365/100/12*L31, 0), 0)</f>
        <v>0</v>
      </c>
    </row>
    <row r="32" spans="2:24" x14ac:dyDescent="0.35">
      <c r="B32" s="172"/>
      <c r="C32" s="172"/>
      <c r="D32" s="173"/>
      <c r="E32" s="173"/>
      <c r="F32" s="173"/>
      <c r="G32" s="173"/>
      <c r="H32" s="173"/>
      <c r="I32" s="174"/>
      <c r="J32" s="175"/>
      <c r="K32" s="176"/>
      <c r="L32" s="177"/>
      <c r="M32" s="178"/>
      <c r="N32" s="178"/>
      <c r="O32" s="173"/>
      <c r="P32" s="173"/>
      <c r="Q32" s="179"/>
      <c r="R32" s="180"/>
      <c r="S32" s="181"/>
      <c r="T32" s="182"/>
      <c r="U32" s="183"/>
      <c r="V32" s="141"/>
      <c r="W32" s="145" cm="1">
        <f t="array" ref="W32">SUM((I32*'Business Energy Proposal'!$AG$47:$AJ$47/100/12*L32)+('Business Energy Proposal'!$AG$45:$AJ$45*365/100/12*L32))</f>
        <v>0</v>
      </c>
      <c r="X32" s="147" cm="1">
        <f t="array" ref="X32">IF(H32&lt;&gt;"", IFERROR(_xlfn._xlws.FILTER('Gas Cost&amp;Margin'!$N$9:$N$50,('Gas Cost&amp;Margin'!$B$9:$B$50=IF(AND(T32="",U32=""),"",IF(LOWER(T32)="y","Acquisition","Renewal")))*('Gas Cost&amp;Margin'!$P$9:$P$50=ROUNDDOWN(L32/12,0)*12)*('Gas Cost&amp;Margin'!$D$9:$D$50&lt;=I32)*('Gas Cost&amp;Margin'!$E$9:$E$50&gt;=I32))*I32/100/12*L32, 0)+IFERROR(_xlfn._xlws.FILTER('Gas Cost&amp;Margin'!$M$9:$M$50,('Gas Cost&amp;Margin'!$B$9:$B$50=IF(AND(T32="",U32=""),"",IF(LOWER(T32)="y","Acquisition","Renewal")))*('Gas Cost&amp;Margin'!$P$9:$P$50=ROUNDDOWN(L32/12,0)*12)*('Gas Cost&amp;Margin'!$D$9:$D$50&lt;=I32)*('Gas Cost&amp;Margin'!$E$9:$E$50&gt;=I32))*365/100/12*L32, 0), 0)</f>
        <v>0</v>
      </c>
    </row>
    <row r="33" spans="2:24" ht="19.5" thickBot="1" x14ac:dyDescent="0.4">
      <c r="B33" s="172"/>
      <c r="C33" s="172"/>
      <c r="D33" s="173"/>
      <c r="E33" s="173"/>
      <c r="F33" s="173"/>
      <c r="G33" s="173"/>
      <c r="H33" s="173"/>
      <c r="I33" s="174"/>
      <c r="J33" s="175"/>
      <c r="K33" s="176"/>
      <c r="L33" s="177"/>
      <c r="M33" s="178"/>
      <c r="N33" s="178"/>
      <c r="O33" s="173"/>
      <c r="P33" s="173"/>
      <c r="Q33" s="179"/>
      <c r="R33" s="180"/>
      <c r="S33" s="181"/>
      <c r="T33" s="182"/>
      <c r="U33" s="183"/>
      <c r="V33" s="141"/>
      <c r="W33" s="145" cm="1">
        <f t="array" ref="W33">SUM((I33*'Business Energy Proposal'!$AG$47:$AJ$47/100/12*L33)+('Business Energy Proposal'!$AG$45:$AJ$45*365/100/12*L33))</f>
        <v>0</v>
      </c>
      <c r="X33" s="169" cm="1">
        <f t="array" ref="X33">IF(H33&lt;&gt;"", IFERROR(_xlfn._xlws.FILTER('Gas Cost&amp;Margin'!$N$9:$N$50,('Gas Cost&amp;Margin'!$B$9:$B$50=IF(AND(T33="",U33=""),"",IF(LOWER(T33)="y","Acquisition","Renewal")))*('Gas Cost&amp;Margin'!$P$9:$P$50=ROUNDDOWN(L33/12,0)*12)*('Gas Cost&amp;Margin'!$D$9:$D$50&lt;=I33)*('Gas Cost&amp;Margin'!$E$9:$E$50&gt;=I33))*I33/100/12*L33, 0)+IFERROR(_xlfn._xlws.FILTER('Gas Cost&amp;Margin'!$M$9:$M$50,('Gas Cost&amp;Margin'!$B$9:$B$50=IF(AND(T33="",U33=""),"",IF(LOWER(T33)="y","Acquisition","Renewal")))*('Gas Cost&amp;Margin'!$P$9:$P$50=ROUNDDOWN(L33/12,0)*12)*('Gas Cost&amp;Margin'!$D$9:$D$50&lt;=I33)*('Gas Cost&amp;Margin'!$E$9:$E$50&gt;=I33))*365/100/12*L33, 0), 0)</f>
        <v>0</v>
      </c>
    </row>
    <row r="34" spans="2:24" ht="19.5" thickBot="1" x14ac:dyDescent="0.4">
      <c r="B34" s="51"/>
      <c r="C34" s="51"/>
      <c r="D34" s="51"/>
      <c r="E34" s="51"/>
      <c r="F34" s="51"/>
      <c r="G34" s="51"/>
      <c r="H34" s="52"/>
      <c r="I34" s="51"/>
      <c r="J34" s="51"/>
      <c r="K34" s="51"/>
      <c r="L34" s="51"/>
      <c r="M34" s="53"/>
      <c r="N34" s="51"/>
      <c r="O34" s="51"/>
      <c r="P34" s="54"/>
      <c r="Q34" s="54"/>
      <c r="R34" s="54"/>
      <c r="S34" s="55"/>
      <c r="T34" s="55"/>
      <c r="U34" s="55"/>
      <c r="V34" s="55"/>
      <c r="W34" s="142">
        <f>SUM(W9:W33)+W4</f>
        <v>0</v>
      </c>
      <c r="X34" s="170">
        <f>SUM(X9:X33)+X4</f>
        <v>0</v>
      </c>
    </row>
    <row r="35" spans="2:24" ht="16.350000000000001" customHeight="1" thickBot="1" x14ac:dyDescent="0.4">
      <c r="B35" s="50"/>
      <c r="C35" s="358"/>
      <c r="D35" s="358"/>
      <c r="E35" s="50" t="s">
        <v>121</v>
      </c>
      <c r="F35" s="362"/>
      <c r="G35" s="366"/>
      <c r="H35" s="168" t="s">
        <v>122</v>
      </c>
      <c r="I35" s="362"/>
      <c r="J35" s="363"/>
      <c r="K35" s="364"/>
      <c r="L35" s="365"/>
      <c r="M35" s="366"/>
      <c r="N35" s="50" t="s">
        <v>123</v>
      </c>
      <c r="O35" s="359"/>
      <c r="P35" s="361"/>
      <c r="Q35" s="143" t="s">
        <v>124</v>
      </c>
      <c r="R35" s="359"/>
      <c r="S35" s="360"/>
      <c r="T35" s="360"/>
      <c r="U35" s="361"/>
      <c r="V35" s="144"/>
      <c r="W35" s="144"/>
      <c r="X35" s="51"/>
    </row>
    <row r="36" spans="2:24" x14ac:dyDescent="0.35">
      <c r="B36" s="56"/>
      <c r="C36" s="56"/>
      <c r="D36" s="56"/>
      <c r="E36" s="56"/>
      <c r="F36" s="56"/>
      <c r="H36" s="49"/>
      <c r="I36" s="49"/>
      <c r="J36" s="49"/>
      <c r="K36" s="49"/>
      <c r="L36" s="49"/>
      <c r="M36" s="49"/>
      <c r="N36" s="49"/>
      <c r="O36" s="49"/>
      <c r="P36" s="49"/>
      <c r="Q36" s="49"/>
      <c r="R36" s="49"/>
      <c r="S36" s="49"/>
      <c r="T36" s="49"/>
      <c r="U36" s="49"/>
      <c r="V36" s="49"/>
      <c r="W36" s="49"/>
      <c r="X36" s="49"/>
    </row>
    <row r="37" spans="2:24" x14ac:dyDescent="0.35">
      <c r="B37" s="49"/>
      <c r="C37" s="49"/>
      <c r="D37" s="49"/>
      <c r="E37" s="49"/>
      <c r="F37" s="49"/>
      <c r="G37" s="49"/>
      <c r="H37" s="49"/>
      <c r="I37" s="49"/>
      <c r="J37" s="49"/>
      <c r="K37" s="49"/>
      <c r="L37" s="49"/>
      <c r="M37" s="49"/>
      <c r="N37" s="49"/>
      <c r="O37" s="49"/>
      <c r="P37" s="49"/>
      <c r="Q37" s="49"/>
      <c r="R37" s="49"/>
      <c r="S37" s="49"/>
      <c r="T37" s="49"/>
      <c r="U37" s="49"/>
      <c r="V37" s="49"/>
      <c r="W37" s="49"/>
      <c r="X37" s="49"/>
    </row>
    <row r="38" spans="2:24" x14ac:dyDescent="0.35">
      <c r="B38" s="49"/>
      <c r="C38" s="49"/>
      <c r="D38" s="49"/>
      <c r="E38" s="49"/>
      <c r="F38" s="49"/>
      <c r="G38" s="49"/>
      <c r="H38" s="49"/>
      <c r="I38" s="49"/>
      <c r="J38" s="49"/>
      <c r="K38" s="49"/>
      <c r="L38" s="49"/>
      <c r="M38" s="49"/>
      <c r="N38" s="49"/>
      <c r="O38" s="49"/>
      <c r="P38" s="49"/>
      <c r="Q38" s="49"/>
      <c r="R38" s="49"/>
      <c r="S38" s="49"/>
      <c r="T38" s="49"/>
      <c r="U38" s="49"/>
      <c r="V38" s="49"/>
      <c r="W38" s="49"/>
      <c r="X38" s="49"/>
    </row>
    <row r="39" spans="2:24" ht="21.75" customHeight="1" x14ac:dyDescent="0.35">
      <c r="B39" s="49"/>
      <c r="C39" s="49"/>
      <c r="D39" s="49"/>
      <c r="E39" s="49"/>
      <c r="F39" s="49"/>
      <c r="G39" s="49"/>
      <c r="H39" s="49"/>
      <c r="I39" s="49"/>
      <c r="J39" s="49"/>
      <c r="K39" s="49"/>
      <c r="L39" s="49"/>
      <c r="M39" s="49"/>
      <c r="N39" s="49"/>
      <c r="O39" s="49"/>
      <c r="P39" s="49"/>
      <c r="Q39" s="49"/>
      <c r="R39" s="49"/>
      <c r="S39" s="49"/>
      <c r="T39" s="49"/>
      <c r="U39" s="49"/>
      <c r="V39" s="49"/>
      <c r="W39" s="49"/>
      <c r="X39" s="49"/>
    </row>
    <row r="40" spans="2:24" hidden="1" x14ac:dyDescent="0.35">
      <c r="B40" s="49"/>
      <c r="C40" s="49"/>
      <c r="D40" s="49"/>
      <c r="E40" s="49"/>
      <c r="F40" s="49"/>
      <c r="G40" s="49"/>
      <c r="H40" s="49"/>
      <c r="I40" s="49"/>
      <c r="J40" s="49"/>
      <c r="K40" s="49"/>
      <c r="L40" s="49"/>
      <c r="M40" s="49"/>
      <c r="N40" s="49"/>
      <c r="O40" s="49"/>
      <c r="P40" s="49"/>
      <c r="Q40" s="49"/>
      <c r="R40" s="49"/>
      <c r="S40" s="49"/>
      <c r="T40" s="49"/>
      <c r="U40" s="49"/>
      <c r="V40" s="49"/>
      <c r="W40" s="49"/>
      <c r="X40" s="49"/>
    </row>
  </sheetData>
  <sheetProtection selectLockedCells="1"/>
  <mergeCells count="8">
    <mergeCell ref="W2:X2"/>
    <mergeCell ref="H3:P3"/>
    <mergeCell ref="H4:P4"/>
    <mergeCell ref="C35:D35"/>
    <mergeCell ref="R35:U35"/>
    <mergeCell ref="O35:P35"/>
    <mergeCell ref="I35:M35"/>
    <mergeCell ref="F35:G35"/>
  </mergeCells>
  <phoneticPr fontId="8" type="noConversion"/>
  <pageMargins left="0.70866141732283472" right="0.70866141732283472" top="0.74803149606299213" bottom="0.74803149606299213" header="0.31496062992125984" footer="0.31496062992125984"/>
  <pageSetup paperSize="9" scale="5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B4CA8-F00E-408D-B000-371F0C4DF7C7}">
  <sheetPr codeName="Sheet5">
    <pageSetUpPr fitToPage="1"/>
  </sheetPr>
  <dimension ref="A1:AE39"/>
  <sheetViews>
    <sheetView showGridLines="0" showRowColHeaders="0" zoomScaleNormal="100" zoomScaleSheetLayoutView="85" workbookViewId="0">
      <selection activeCell="J12" sqref="J12"/>
    </sheetView>
  </sheetViews>
  <sheetFormatPr defaultColWidth="0" defaultRowHeight="0" customHeight="1" zeroHeight="1" x14ac:dyDescent="0.35"/>
  <cols>
    <col min="1" max="1" width="0.375" style="47" customWidth="1"/>
    <col min="2" max="2" width="15.625" style="47" customWidth="1"/>
    <col min="3" max="3" width="7.125" style="47" customWidth="1"/>
    <col min="4" max="4" width="15" style="47" customWidth="1"/>
    <col min="5" max="5" width="14.625" style="47" customWidth="1"/>
    <col min="6" max="6" width="12.125" style="47" customWidth="1"/>
    <col min="7" max="7" width="8.625" style="47" customWidth="1"/>
    <col min="8" max="8" width="9.5" style="47" customWidth="1"/>
    <col min="9" max="9" width="8.125" style="47" customWidth="1"/>
    <col min="10" max="10" width="10.125" style="47" customWidth="1"/>
    <col min="11" max="11" width="15.125" style="47" customWidth="1"/>
    <col min="12" max="13" width="7.5" style="47" customWidth="1"/>
    <col min="14" max="15" width="8.125" style="47" customWidth="1"/>
    <col min="16" max="16" width="9" style="47" customWidth="1"/>
    <col min="17" max="18" width="9.125" style="47" customWidth="1"/>
    <col min="19" max="19" width="10.625" style="47" customWidth="1"/>
    <col min="20" max="20" width="12.625" style="47" customWidth="1"/>
    <col min="21" max="21" width="14.125" style="47" customWidth="1"/>
    <col min="22" max="22" width="11.375" style="47" customWidth="1"/>
    <col min="23" max="23" width="10.125" style="47" customWidth="1"/>
    <col min="24" max="24" width="9.625" style="149" customWidth="1"/>
    <col min="25" max="25" width="7.625" style="47" customWidth="1"/>
    <col min="26" max="27" width="10.125" style="47" customWidth="1"/>
    <col min="28" max="28" width="3.25" style="47" customWidth="1"/>
    <col min="29" max="29" width="15.25" style="150" hidden="1" customWidth="1"/>
    <col min="30" max="30" width="10.125" style="47" hidden="1" customWidth="1"/>
    <col min="31" max="31" width="10" style="47" hidden="1" customWidth="1"/>
    <col min="32" max="16384" width="71.125" style="47" hidden="1"/>
  </cols>
  <sheetData>
    <row r="1" spans="2:30" ht="18.75" x14ac:dyDescent="0.35"/>
    <row r="2" spans="2:30" ht="22.5" customHeight="1" x14ac:dyDescent="0.35">
      <c r="B2" s="195"/>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64"/>
      <c r="AC2" s="356" t="s">
        <v>98</v>
      </c>
      <c r="AD2" s="356"/>
    </row>
    <row r="3" spans="2:30" s="151" customFormat="1" ht="27.75" customHeight="1" x14ac:dyDescent="0.25">
      <c r="B3" s="195"/>
      <c r="C3" s="195"/>
      <c r="D3" s="195"/>
      <c r="E3" s="195"/>
      <c r="F3" s="195"/>
      <c r="G3" s="195"/>
      <c r="H3" s="195"/>
      <c r="I3" s="195"/>
      <c r="J3" s="195"/>
      <c r="K3" s="367" t="s">
        <v>125</v>
      </c>
      <c r="L3" s="367"/>
      <c r="M3" s="367"/>
      <c r="N3" s="367"/>
      <c r="O3" s="367"/>
      <c r="P3" s="367"/>
      <c r="Q3" s="367"/>
      <c r="R3" s="367"/>
      <c r="S3" s="195"/>
      <c r="T3" s="195"/>
      <c r="U3" s="195"/>
      <c r="V3" s="195"/>
      <c r="W3" s="195"/>
      <c r="X3" s="195"/>
      <c r="Y3" s="195"/>
      <c r="Z3" s="195"/>
      <c r="AA3" s="195"/>
      <c r="AC3" s="160" t="s">
        <v>49</v>
      </c>
      <c r="AD3" s="146" t="s">
        <v>50</v>
      </c>
    </row>
    <row r="4" spans="2:30" s="64" customFormat="1" ht="18.75" customHeight="1" x14ac:dyDescent="0.25">
      <c r="B4" s="189"/>
      <c r="C4" s="189"/>
      <c r="D4" s="189"/>
      <c r="E4" s="189"/>
      <c r="F4" s="189"/>
      <c r="G4" s="189"/>
      <c r="H4" s="189"/>
      <c r="I4" s="189"/>
      <c r="J4" s="189"/>
      <c r="K4" s="213" t="s">
        <v>126</v>
      </c>
      <c r="L4" s="213"/>
      <c r="M4" s="213"/>
      <c r="N4" s="213"/>
      <c r="O4" s="213"/>
      <c r="P4" s="213"/>
      <c r="Q4" s="213"/>
      <c r="R4" s="213"/>
      <c r="S4" s="189"/>
      <c r="T4" s="189"/>
      <c r="U4" s="189"/>
      <c r="V4" s="189"/>
      <c r="W4" s="189"/>
      <c r="X4" s="189"/>
      <c r="Y4" s="189"/>
      <c r="Z4" s="189"/>
      <c r="AA4" s="189"/>
      <c r="AC4" s="159">
        <f>SUM('Business Energy Proposal'!AG39*'Business Energy Proposal'!AG47/100/12*'Business Energy Proposal'!AG18)+('Business Energy Proposal'!AG45*365/100/12*'Business Energy Proposal'!AG18)</f>
        <v>0</v>
      </c>
      <c r="AD4" s="159" cm="1">
        <f t="array" ref="AD4">IF('Business Energy Proposal'!$AG$18&lt;&gt;"", IFERROR(_xlfn._xlws.FILTER('Elec Cost&amp;Margin'!N9:N56,('Elec Cost&amp;Margin'!B9:B56=IF(AND('Business Energy Proposal'!AD55="",'Business Energy Proposal'!AL55=""),"",IF(LOWER('Business Energy Proposal'!AD55)="y","Acquisition","Renewal")))*('Elec Cost&amp;Margin'!P9:P56=ROUNDDOWN('Business Energy Proposal'!AG18/12,0)*12)*('Elec Cost&amp;Margin'!D9:D56&lt;='Business Energy Proposal'!AG39)*('Elec Cost&amp;Margin'!E9:E56&gt;='Business Energy Proposal'!AG39))*'Business Energy Proposal'!AG39/100/12*'Business Energy Proposal'!AG18, 0)+IFERROR(_xlfn._xlws.FILTER('Elec Cost&amp;Margin'!M9:M56,('Elec Cost&amp;Margin'!B9:B56=IF(AND('Business Energy Proposal'!AD55="",'Business Energy Proposal'!AL55=""),"",IF(LOWER('Business Energy Proposal'!AD55)="y","Acquisition","Renewal")))*('Elec Cost&amp;Margin'!P9:P56=ROUNDDOWN('Business Energy Proposal'!AG18/12,0)*12)*('Elec Cost&amp;Margin'!D9:D56&lt;='Business Energy Proposal'!AG39)*('Elec Cost&amp;Margin'!E9:E56&gt;='Business Energy Proposal'!AG39))*365/100/12*'Business Energy Proposal'!AG18, 0), 0)</f>
        <v>0</v>
      </c>
    </row>
    <row r="5" spans="2:30" ht="18.75" x14ac:dyDescent="0.35">
      <c r="B5" s="189"/>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64"/>
      <c r="AC5" s="152"/>
      <c r="AD5" s="64"/>
    </row>
    <row r="6" spans="2:30" ht="18.75" x14ac:dyDescent="0.35">
      <c r="B6" s="48"/>
      <c r="C6" s="48"/>
      <c r="D6" s="48"/>
      <c r="E6" s="48"/>
      <c r="H6" s="63"/>
      <c r="I6" s="63"/>
      <c r="J6" s="63"/>
      <c r="K6" s="63"/>
      <c r="L6" s="63"/>
      <c r="M6" s="63"/>
      <c r="N6" s="63"/>
      <c r="O6" s="63"/>
      <c r="P6" s="63"/>
      <c r="Q6" s="63"/>
      <c r="R6" s="63"/>
      <c r="S6" s="63"/>
      <c r="T6" s="63"/>
      <c r="U6" s="63"/>
      <c r="V6" s="63"/>
      <c r="W6" s="63"/>
      <c r="X6" s="63"/>
      <c r="Y6" s="63"/>
      <c r="Z6" s="63"/>
      <c r="AA6" s="63"/>
      <c r="AB6" s="63"/>
      <c r="AC6" s="153"/>
      <c r="AD6" s="63"/>
    </row>
    <row r="7" spans="2:30" ht="11.25" customHeight="1" x14ac:dyDescent="0.35">
      <c r="B7" s="49"/>
      <c r="C7" s="49"/>
      <c r="D7" s="49"/>
      <c r="E7" s="49"/>
      <c r="F7" s="49"/>
      <c r="G7" s="49"/>
      <c r="H7" s="49"/>
      <c r="I7" s="49"/>
      <c r="J7" s="49"/>
      <c r="K7" s="49"/>
      <c r="L7" s="49"/>
      <c r="M7" s="49"/>
      <c r="N7" s="49"/>
      <c r="O7" s="49"/>
      <c r="P7" s="49"/>
      <c r="Q7" s="49"/>
      <c r="R7" s="49"/>
      <c r="S7" s="49"/>
      <c r="T7" s="49"/>
      <c r="U7" s="49"/>
      <c r="V7" s="49"/>
      <c r="W7" s="49"/>
      <c r="X7" s="168"/>
      <c r="Y7" s="49"/>
      <c r="Z7" s="49"/>
      <c r="AA7" s="50"/>
      <c r="AB7" s="50"/>
      <c r="AC7" s="154"/>
      <c r="AD7" s="50"/>
    </row>
    <row r="8" spans="2:30" ht="62.25" customHeight="1" x14ac:dyDescent="0.35">
      <c r="B8" s="193" t="s">
        <v>101</v>
      </c>
      <c r="C8" s="193" t="s">
        <v>102</v>
      </c>
      <c r="D8" s="193" t="s">
        <v>103</v>
      </c>
      <c r="E8" s="193" t="s">
        <v>104</v>
      </c>
      <c r="F8" s="193" t="s">
        <v>105</v>
      </c>
      <c r="G8" s="193" t="s">
        <v>106</v>
      </c>
      <c r="H8" s="371" t="s">
        <v>127</v>
      </c>
      <c r="I8" s="371"/>
      <c r="J8" s="371"/>
      <c r="K8" s="193" t="s">
        <v>128</v>
      </c>
      <c r="L8" s="193" t="s">
        <v>129</v>
      </c>
      <c r="M8" s="193" t="s">
        <v>109</v>
      </c>
      <c r="N8" s="193" t="s">
        <v>130</v>
      </c>
      <c r="O8" s="193" t="s">
        <v>131</v>
      </c>
      <c r="P8" s="193" t="s">
        <v>132</v>
      </c>
      <c r="Q8" s="193" t="s">
        <v>133</v>
      </c>
      <c r="R8" s="193" t="s">
        <v>111</v>
      </c>
      <c r="S8" s="193" t="s">
        <v>112</v>
      </c>
      <c r="T8" s="193" t="s">
        <v>113</v>
      </c>
      <c r="U8" s="193" t="s">
        <v>114</v>
      </c>
      <c r="V8" s="193" t="s">
        <v>115</v>
      </c>
      <c r="W8" s="193" t="s">
        <v>116</v>
      </c>
      <c r="X8" s="193" t="s">
        <v>117</v>
      </c>
      <c r="Y8" s="193" t="s">
        <v>118</v>
      </c>
      <c r="Z8" s="193" t="s">
        <v>119</v>
      </c>
      <c r="AA8" s="196" t="s">
        <v>120</v>
      </c>
      <c r="AB8" s="62"/>
      <c r="AC8" s="155" t="s">
        <v>49</v>
      </c>
      <c r="AD8" s="146" t="s">
        <v>50</v>
      </c>
    </row>
    <row r="9" spans="2:30" ht="18.75" x14ac:dyDescent="0.35">
      <c r="B9" s="172"/>
      <c r="C9" s="172"/>
      <c r="D9" s="172"/>
      <c r="E9" s="172"/>
      <c r="F9" s="172"/>
      <c r="G9" s="172"/>
      <c r="H9" s="172"/>
      <c r="I9" s="172"/>
      <c r="J9" s="172"/>
      <c r="K9" s="172"/>
      <c r="L9" s="172"/>
      <c r="M9" s="175"/>
      <c r="N9" s="176"/>
      <c r="O9" s="176"/>
      <c r="P9" s="176"/>
      <c r="Q9" s="176"/>
      <c r="R9" s="177"/>
      <c r="S9" s="178"/>
      <c r="T9" s="178"/>
      <c r="U9" s="172"/>
      <c r="V9" s="172"/>
      <c r="W9" s="179"/>
      <c r="X9" s="180"/>
      <c r="Y9" s="181"/>
      <c r="Z9" s="172"/>
      <c r="AA9" s="184"/>
      <c r="AB9" s="51"/>
      <c r="AC9" s="148" cm="1">
        <f t="array" ref="AC9">SUM((L9*'Business Energy Proposal'!$AG$47:$AJ$47/100/12*R9)+('Business Energy Proposal'!$AG$45:$AJ$45*365/100/12*R9))</f>
        <v>0</v>
      </c>
      <c r="AD9" s="148" cm="1">
        <f t="array" ref="AD9">IF(K9&lt;&gt;"", IFERROR(_xlfn._xlws.FILTER('Elec Cost&amp;Margin'!$N$9:$N$56,('Elec Cost&amp;Margin'!$B$9:$B$56=IF(AND(Z9="",AA9=""),"",IF(LOWER(Z9)="y","Acquisition","Renewal")))*('Elec Cost&amp;Margin'!$P$9:$P$56=ROUNDDOWN(R9/12,0)*12)*('Elec Cost&amp;Margin'!$D$9:$D$56&lt;=L9)*('Elec Cost&amp;Margin'!$E$9:$E$56&gt;=L9))*L9/100/12*R9, 0)+IFERROR(_xlfn._xlws.FILTER('Elec Cost&amp;Margin'!$M$9:$M$56,('Elec Cost&amp;Margin'!$B$9:$B$56=IF(AND(Z9="",AA9=""),"",IF(LOWER(Z9)="y","Acquisition","Renewal")))*('Elec Cost&amp;Margin'!$P$9:$P$56=ROUNDDOWN(R9/12,0)*12)*('Elec Cost&amp;Margin'!$D$9:$D$56&lt;=L9)*('Elec Cost&amp;Margin'!$E$9:$E$56&gt;=L9))*365/100/12*R9, 0), 0)</f>
        <v>0</v>
      </c>
    </row>
    <row r="10" spans="2:30" ht="18.75" x14ac:dyDescent="0.35">
      <c r="B10" s="172"/>
      <c r="C10" s="172"/>
      <c r="D10" s="172"/>
      <c r="E10" s="172"/>
      <c r="F10" s="172"/>
      <c r="G10" s="172"/>
      <c r="H10" s="172"/>
      <c r="I10" s="172"/>
      <c r="J10" s="172"/>
      <c r="K10" s="172"/>
      <c r="L10" s="172"/>
      <c r="M10" s="175"/>
      <c r="N10" s="176"/>
      <c r="O10" s="176"/>
      <c r="P10" s="176"/>
      <c r="Q10" s="176"/>
      <c r="R10" s="177"/>
      <c r="S10" s="178"/>
      <c r="T10" s="178"/>
      <c r="U10" s="172"/>
      <c r="V10" s="172"/>
      <c r="W10" s="179"/>
      <c r="X10" s="180"/>
      <c r="Y10" s="181"/>
      <c r="Z10" s="172"/>
      <c r="AA10" s="184"/>
      <c r="AB10" s="51"/>
      <c r="AC10" s="148" cm="1">
        <f t="array" ref="AC10">SUM((L10*'Business Energy Proposal'!$AG$47:$AJ$47/100/12*R10)+('Business Energy Proposal'!$AG$45:$AJ$45*365/100/12*R10))</f>
        <v>0</v>
      </c>
      <c r="AD10" s="148" cm="1">
        <f t="array" ref="AD10">IF(K10&lt;&gt;"", IFERROR(_xlfn._xlws.FILTER('Elec Cost&amp;Margin'!$N$9:$N$56,('Elec Cost&amp;Margin'!$B$9:$B$56=IF(AND(Z10="",AA10=""),"",IF(LOWER(Z10)="y","Acquisition","Renewal")))*('Elec Cost&amp;Margin'!$P$9:$P$56=ROUNDDOWN(R10/12,0)*12)*('Elec Cost&amp;Margin'!$D$9:$D$56&lt;=L10)*('Elec Cost&amp;Margin'!$E$9:$E$56&gt;=L10))*L10/100/12*R10, 0)+IFERROR(_xlfn._xlws.FILTER('Elec Cost&amp;Margin'!$M$9:$M$56,('Elec Cost&amp;Margin'!$B$9:$B$56=IF(AND(Z10="",AA10=""),"",IF(LOWER(Z10)="y","Acquisition","Renewal")))*('Elec Cost&amp;Margin'!$P$9:$P$56=ROUNDDOWN(R10/12,0)*12)*('Elec Cost&amp;Margin'!$D$9:$D$56&lt;=L10)*('Elec Cost&amp;Margin'!$E$9:$E$56&gt;=L10))*365/100/12*R10, 0), 0)</f>
        <v>0</v>
      </c>
    </row>
    <row r="11" spans="2:30" ht="18.75" x14ac:dyDescent="0.35">
      <c r="B11" s="172"/>
      <c r="C11" s="172"/>
      <c r="D11" s="172"/>
      <c r="E11" s="172"/>
      <c r="F11" s="172"/>
      <c r="G11" s="172"/>
      <c r="H11" s="172"/>
      <c r="I11" s="172"/>
      <c r="J11" s="172"/>
      <c r="K11" s="172"/>
      <c r="L11" s="172"/>
      <c r="M11" s="175"/>
      <c r="N11" s="176"/>
      <c r="O11" s="176"/>
      <c r="P11" s="176"/>
      <c r="Q11" s="176"/>
      <c r="R11" s="177"/>
      <c r="S11" s="178"/>
      <c r="T11" s="178"/>
      <c r="U11" s="172"/>
      <c r="V11" s="172"/>
      <c r="W11" s="179"/>
      <c r="X11" s="180"/>
      <c r="Y11" s="181"/>
      <c r="Z11" s="172"/>
      <c r="AA11" s="184"/>
      <c r="AB11" s="51"/>
      <c r="AC11" s="148" cm="1">
        <f t="array" ref="AC11">SUM((L11*'Business Energy Proposal'!$AG$47:$AJ$47/100/12*R11)+('Business Energy Proposal'!$AG$45:$AJ$45*365/100/12*R11))</f>
        <v>0</v>
      </c>
      <c r="AD11" s="148" cm="1">
        <f t="array" ref="AD11">IF(K11&lt;&gt;"", IFERROR(_xlfn._xlws.FILTER('Elec Cost&amp;Margin'!$N$9:$N$56,('Elec Cost&amp;Margin'!$B$9:$B$56=IF(AND(Z11="",AA11=""),"",IF(LOWER(Z11)="y","Acquisition","Renewal")))*('Elec Cost&amp;Margin'!$P$9:$P$56=ROUNDDOWN(R11/12,0)*12)*('Elec Cost&amp;Margin'!$D$9:$D$56&lt;=L11)*('Elec Cost&amp;Margin'!$E$9:$E$56&gt;=L11))*L11/100/12*R11, 0)+IFERROR(_xlfn._xlws.FILTER('Elec Cost&amp;Margin'!$M$9:$M$56,('Elec Cost&amp;Margin'!$B$9:$B$56=IF(AND(Z11="",AA11=""),"",IF(LOWER(Z11)="y","Acquisition","Renewal")))*('Elec Cost&amp;Margin'!$P$9:$P$56=ROUNDDOWN(R11/12,0)*12)*('Elec Cost&amp;Margin'!$D$9:$D$56&lt;=L11)*('Elec Cost&amp;Margin'!$E$9:$E$56&gt;=L11))*365/100/12*R11, 0), 0)</f>
        <v>0</v>
      </c>
    </row>
    <row r="12" spans="2:30" ht="18.75" x14ac:dyDescent="0.35">
      <c r="B12" s="172"/>
      <c r="C12" s="172"/>
      <c r="D12" s="172"/>
      <c r="E12" s="172"/>
      <c r="F12" s="172"/>
      <c r="G12" s="172"/>
      <c r="H12" s="172"/>
      <c r="I12" s="172"/>
      <c r="J12" s="172"/>
      <c r="K12" s="172"/>
      <c r="L12" s="172"/>
      <c r="M12" s="175"/>
      <c r="N12" s="176"/>
      <c r="O12" s="176"/>
      <c r="P12" s="176"/>
      <c r="Q12" s="176"/>
      <c r="R12" s="177"/>
      <c r="S12" s="178"/>
      <c r="T12" s="178"/>
      <c r="U12" s="172"/>
      <c r="V12" s="172"/>
      <c r="W12" s="179"/>
      <c r="X12" s="180"/>
      <c r="Y12" s="181"/>
      <c r="Z12" s="172"/>
      <c r="AA12" s="184"/>
      <c r="AB12" s="51"/>
      <c r="AC12" s="148" cm="1">
        <f t="array" ref="AC12">SUM((L12*'Business Energy Proposal'!$AG$47:$AJ$47/100/12*R12)+('Business Energy Proposal'!$AG$45:$AJ$45*365/100/12*R12))</f>
        <v>0</v>
      </c>
      <c r="AD12" s="148" cm="1">
        <f t="array" ref="AD12">IF(K12&lt;&gt;"", IFERROR(_xlfn._xlws.FILTER('Elec Cost&amp;Margin'!$N$9:$N$56,('Elec Cost&amp;Margin'!$B$9:$B$56=IF(AND(Z12="",AA12=""),"",IF(LOWER(Z12)="y","Acquisition","Renewal")))*('Elec Cost&amp;Margin'!$P$9:$P$56=ROUNDDOWN(R12/12,0)*12)*('Elec Cost&amp;Margin'!$D$9:$D$56&lt;=L12)*('Elec Cost&amp;Margin'!$E$9:$E$56&gt;=L12))*L12/100/12*R12, 0)+IFERROR(_xlfn._xlws.FILTER('Elec Cost&amp;Margin'!$M$9:$M$56,('Elec Cost&amp;Margin'!$B$9:$B$56=IF(AND(Z12="",AA12=""),"",IF(LOWER(Z12)="y","Acquisition","Renewal")))*('Elec Cost&amp;Margin'!$P$9:$P$56=ROUNDDOWN(R12/12,0)*12)*('Elec Cost&amp;Margin'!$D$9:$D$56&lt;=L12)*('Elec Cost&amp;Margin'!$E$9:$E$56&gt;=L12))*365/100/12*R12, 0), 0)</f>
        <v>0</v>
      </c>
    </row>
    <row r="13" spans="2:30" ht="18.75" x14ac:dyDescent="0.35">
      <c r="B13" s="172"/>
      <c r="C13" s="172"/>
      <c r="D13" s="172"/>
      <c r="E13" s="172"/>
      <c r="F13" s="172"/>
      <c r="G13" s="172"/>
      <c r="H13" s="172"/>
      <c r="I13" s="172"/>
      <c r="J13" s="172"/>
      <c r="K13" s="172"/>
      <c r="L13" s="172"/>
      <c r="M13" s="175"/>
      <c r="N13" s="176"/>
      <c r="O13" s="176"/>
      <c r="P13" s="176"/>
      <c r="Q13" s="176"/>
      <c r="R13" s="177"/>
      <c r="S13" s="178"/>
      <c r="T13" s="178"/>
      <c r="U13" s="172"/>
      <c r="V13" s="172"/>
      <c r="W13" s="179"/>
      <c r="X13" s="180"/>
      <c r="Y13" s="181"/>
      <c r="Z13" s="172"/>
      <c r="AA13" s="184"/>
      <c r="AB13" s="51"/>
      <c r="AC13" s="148" cm="1">
        <f t="array" ref="AC13">SUM((L13*'Business Energy Proposal'!$AG$47:$AJ$47/100/12*R13)+('Business Energy Proposal'!$AG$45:$AJ$45*365/100/12*R13))</f>
        <v>0</v>
      </c>
      <c r="AD13" s="148" cm="1">
        <f t="array" ref="AD13">IF(K13&lt;&gt;"", IFERROR(_xlfn._xlws.FILTER('Elec Cost&amp;Margin'!$N$9:$N$56,('Elec Cost&amp;Margin'!$B$9:$B$56=IF(AND(Z13="",AA13=""),"",IF(LOWER(Z13)="y","Acquisition","Renewal")))*('Elec Cost&amp;Margin'!$P$9:$P$56=ROUNDDOWN(R13/12,0)*12)*('Elec Cost&amp;Margin'!$D$9:$D$56&lt;=L13)*('Elec Cost&amp;Margin'!$E$9:$E$56&gt;=L13))*L13/100/12*R13, 0)+IFERROR(_xlfn._xlws.FILTER('Elec Cost&amp;Margin'!$M$9:$M$56,('Elec Cost&amp;Margin'!$B$9:$B$56=IF(AND(Z13="",AA13=""),"",IF(LOWER(Z13)="y","Acquisition","Renewal")))*('Elec Cost&amp;Margin'!$P$9:$P$56=ROUNDDOWN(R13/12,0)*12)*('Elec Cost&amp;Margin'!$D$9:$D$56&lt;=L13)*('Elec Cost&amp;Margin'!$E$9:$E$56&gt;=L13))*365/100/12*R13, 0), 0)</f>
        <v>0</v>
      </c>
    </row>
    <row r="14" spans="2:30" ht="18.75" x14ac:dyDescent="0.35">
      <c r="B14" s="172"/>
      <c r="C14" s="172"/>
      <c r="D14" s="172"/>
      <c r="E14" s="172"/>
      <c r="F14" s="172"/>
      <c r="G14" s="172"/>
      <c r="H14" s="172"/>
      <c r="I14" s="172"/>
      <c r="J14" s="172"/>
      <c r="K14" s="172"/>
      <c r="L14" s="172"/>
      <c r="M14" s="175"/>
      <c r="N14" s="176"/>
      <c r="O14" s="176"/>
      <c r="P14" s="176"/>
      <c r="Q14" s="176"/>
      <c r="R14" s="177"/>
      <c r="S14" s="178"/>
      <c r="T14" s="178"/>
      <c r="U14" s="172"/>
      <c r="V14" s="172"/>
      <c r="W14" s="179"/>
      <c r="X14" s="180"/>
      <c r="Y14" s="181"/>
      <c r="Z14" s="172"/>
      <c r="AA14" s="184"/>
      <c r="AB14" s="51"/>
      <c r="AC14" s="148" cm="1">
        <f t="array" ref="AC14">SUM((L14*'Business Energy Proposal'!$AG$47:$AJ$47/100/12*R14)+('Business Energy Proposal'!$AG$45:$AJ$45*365/100/12*R14))</f>
        <v>0</v>
      </c>
      <c r="AD14" s="148" cm="1">
        <f t="array" ref="AD14">IF(K14&lt;&gt;"", IFERROR(_xlfn._xlws.FILTER('Elec Cost&amp;Margin'!$N$9:$N$56,('Elec Cost&amp;Margin'!$B$9:$B$56=IF(AND(Z14="",AA14=""),"",IF(LOWER(Z14)="y","Acquisition","Renewal")))*('Elec Cost&amp;Margin'!$P$9:$P$56=ROUNDDOWN(R14/12,0)*12)*('Elec Cost&amp;Margin'!$D$9:$D$56&lt;=L14)*('Elec Cost&amp;Margin'!$E$9:$E$56&gt;=L14))*L14/100/12*R14, 0)+IFERROR(_xlfn._xlws.FILTER('Elec Cost&amp;Margin'!$M$9:$M$56,('Elec Cost&amp;Margin'!$B$9:$B$56=IF(AND(Z14="",AA14=""),"",IF(LOWER(Z14)="y","Acquisition","Renewal")))*('Elec Cost&amp;Margin'!$P$9:$P$56=ROUNDDOWN(R14/12,0)*12)*('Elec Cost&amp;Margin'!$D$9:$D$56&lt;=L14)*('Elec Cost&amp;Margin'!$E$9:$E$56&gt;=L14))*365/100/12*R14, 0), 0)</f>
        <v>0</v>
      </c>
    </row>
    <row r="15" spans="2:30" ht="18.75" x14ac:dyDescent="0.35">
      <c r="B15" s="172"/>
      <c r="C15" s="172"/>
      <c r="D15" s="172"/>
      <c r="E15" s="172"/>
      <c r="F15" s="172"/>
      <c r="G15" s="172"/>
      <c r="H15" s="172"/>
      <c r="I15" s="172"/>
      <c r="J15" s="172"/>
      <c r="K15" s="172"/>
      <c r="L15" s="172"/>
      <c r="M15" s="175"/>
      <c r="N15" s="176"/>
      <c r="O15" s="176"/>
      <c r="P15" s="176"/>
      <c r="Q15" s="176"/>
      <c r="R15" s="177"/>
      <c r="S15" s="178"/>
      <c r="T15" s="178"/>
      <c r="U15" s="172"/>
      <c r="V15" s="172"/>
      <c r="W15" s="179"/>
      <c r="X15" s="180"/>
      <c r="Y15" s="181"/>
      <c r="Z15" s="172"/>
      <c r="AA15" s="184"/>
      <c r="AB15" s="51"/>
      <c r="AC15" s="148" cm="1">
        <f t="array" ref="AC15">SUM((L15*'Business Energy Proposal'!$AG$47:$AJ$47/100/12*R15)+('Business Energy Proposal'!$AG$45:$AJ$45*365/100/12*R15))</f>
        <v>0</v>
      </c>
      <c r="AD15" s="148" cm="1">
        <f t="array" ref="AD15">IF(K15&lt;&gt;"", IFERROR(_xlfn._xlws.FILTER('Elec Cost&amp;Margin'!$N$9:$N$56,('Elec Cost&amp;Margin'!$B$9:$B$56=IF(AND(Z15="",AA15=""),"",IF(LOWER(Z15)="y","Acquisition","Renewal")))*('Elec Cost&amp;Margin'!$P$9:$P$56=ROUNDDOWN(R15/12,0)*12)*('Elec Cost&amp;Margin'!$D$9:$D$56&lt;=L15)*('Elec Cost&amp;Margin'!$E$9:$E$56&gt;=L15))*L15/100/12*R15, 0)+IFERROR(_xlfn._xlws.FILTER('Elec Cost&amp;Margin'!$M$9:$M$56,('Elec Cost&amp;Margin'!$B$9:$B$56=IF(AND(Z15="",AA15=""),"",IF(LOWER(Z15)="y","Acquisition","Renewal")))*('Elec Cost&amp;Margin'!$P$9:$P$56=ROUNDDOWN(R15/12,0)*12)*('Elec Cost&amp;Margin'!$D$9:$D$56&lt;=L15)*('Elec Cost&amp;Margin'!$E$9:$E$56&gt;=L15))*365/100/12*R15, 0), 0)</f>
        <v>0</v>
      </c>
    </row>
    <row r="16" spans="2:30" ht="18.75" x14ac:dyDescent="0.35">
      <c r="B16" s="172"/>
      <c r="C16" s="172"/>
      <c r="D16" s="172"/>
      <c r="E16" s="172"/>
      <c r="F16" s="172"/>
      <c r="G16" s="172"/>
      <c r="H16" s="172"/>
      <c r="I16" s="172"/>
      <c r="J16" s="172"/>
      <c r="K16" s="172"/>
      <c r="L16" s="172"/>
      <c r="M16" s="175"/>
      <c r="N16" s="176"/>
      <c r="O16" s="176"/>
      <c r="P16" s="176"/>
      <c r="Q16" s="176"/>
      <c r="R16" s="177"/>
      <c r="S16" s="178"/>
      <c r="T16" s="178"/>
      <c r="U16" s="172"/>
      <c r="V16" s="172"/>
      <c r="W16" s="179"/>
      <c r="X16" s="180"/>
      <c r="Y16" s="181"/>
      <c r="Z16" s="172"/>
      <c r="AA16" s="184"/>
      <c r="AB16" s="51"/>
      <c r="AC16" s="148" cm="1">
        <f t="array" ref="AC16">SUM((L16*'Business Energy Proposal'!$AG$47:$AJ$47/100/12*R16)+('Business Energy Proposal'!$AG$45:$AJ$45*365/100/12*R16))</f>
        <v>0</v>
      </c>
      <c r="AD16" s="148" cm="1">
        <f t="array" ref="AD16">IF(K16&lt;&gt;"", IFERROR(_xlfn._xlws.FILTER('Elec Cost&amp;Margin'!$N$9:$N$56,('Elec Cost&amp;Margin'!$B$9:$B$56=IF(AND(Z16="",AA16=""),"",IF(LOWER(Z16)="y","Acquisition","Renewal")))*('Elec Cost&amp;Margin'!$P$9:$P$56=ROUNDDOWN(R16/12,0)*12)*('Elec Cost&amp;Margin'!$D$9:$D$56&lt;=L16)*('Elec Cost&amp;Margin'!$E$9:$E$56&gt;=L16))*L16/100/12*R16, 0)+IFERROR(_xlfn._xlws.FILTER('Elec Cost&amp;Margin'!$M$9:$M$56,('Elec Cost&amp;Margin'!$B$9:$B$56=IF(AND(Z16="",AA16=""),"",IF(LOWER(Z16)="y","Acquisition","Renewal")))*('Elec Cost&amp;Margin'!$P$9:$P$56=ROUNDDOWN(R16/12,0)*12)*('Elec Cost&amp;Margin'!$D$9:$D$56&lt;=L16)*('Elec Cost&amp;Margin'!$E$9:$E$56&gt;=L16))*365/100/12*R16, 0), 0)</f>
        <v>0</v>
      </c>
    </row>
    <row r="17" spans="2:30" ht="18.75" x14ac:dyDescent="0.35">
      <c r="B17" s="172"/>
      <c r="C17" s="172"/>
      <c r="D17" s="172"/>
      <c r="E17" s="172"/>
      <c r="F17" s="172"/>
      <c r="G17" s="172"/>
      <c r="H17" s="172"/>
      <c r="I17" s="172"/>
      <c r="J17" s="172"/>
      <c r="K17" s="172"/>
      <c r="L17" s="172"/>
      <c r="M17" s="175"/>
      <c r="N17" s="176"/>
      <c r="O17" s="176"/>
      <c r="P17" s="176"/>
      <c r="Q17" s="176"/>
      <c r="R17" s="177"/>
      <c r="S17" s="178"/>
      <c r="T17" s="178"/>
      <c r="U17" s="172"/>
      <c r="V17" s="172"/>
      <c r="W17" s="179"/>
      <c r="X17" s="180"/>
      <c r="Y17" s="181"/>
      <c r="Z17" s="172"/>
      <c r="AA17" s="184"/>
      <c r="AB17" s="51"/>
      <c r="AC17" s="148" cm="1">
        <f t="array" ref="AC17">SUM((L17*'Business Energy Proposal'!$AG$47:$AJ$47/100/12*R17)+('Business Energy Proposal'!$AG$45:$AJ$45*365/100/12*R17))</f>
        <v>0</v>
      </c>
      <c r="AD17" s="148" cm="1">
        <f t="array" ref="AD17">IF(K17&lt;&gt;"", IFERROR(_xlfn._xlws.FILTER('Elec Cost&amp;Margin'!$N$9:$N$56,('Elec Cost&amp;Margin'!$B$9:$B$56=IF(AND(Z17="",AA17=""),"",IF(LOWER(Z17)="y","Acquisition","Renewal")))*('Elec Cost&amp;Margin'!$P$9:$P$56=ROUNDDOWN(R17/12,0)*12)*('Elec Cost&amp;Margin'!$D$9:$D$56&lt;=L17)*('Elec Cost&amp;Margin'!$E$9:$E$56&gt;=L17))*L17/100/12*R17, 0)+IFERROR(_xlfn._xlws.FILTER('Elec Cost&amp;Margin'!$M$9:$M$56,('Elec Cost&amp;Margin'!$B$9:$B$56=IF(AND(Z17="",AA17=""),"",IF(LOWER(Z17)="y","Acquisition","Renewal")))*('Elec Cost&amp;Margin'!$P$9:$P$56=ROUNDDOWN(R17/12,0)*12)*('Elec Cost&amp;Margin'!$D$9:$D$56&lt;=L17)*('Elec Cost&amp;Margin'!$E$9:$E$56&gt;=L17))*365/100/12*R17, 0), 0)</f>
        <v>0</v>
      </c>
    </row>
    <row r="18" spans="2:30" ht="18.75" x14ac:dyDescent="0.35">
      <c r="B18" s="172"/>
      <c r="C18" s="172"/>
      <c r="D18" s="172"/>
      <c r="E18" s="172"/>
      <c r="F18" s="172"/>
      <c r="G18" s="172"/>
      <c r="H18" s="172"/>
      <c r="I18" s="172"/>
      <c r="J18" s="172"/>
      <c r="K18" s="172"/>
      <c r="L18" s="172"/>
      <c r="M18" s="175"/>
      <c r="N18" s="176"/>
      <c r="O18" s="176"/>
      <c r="P18" s="176"/>
      <c r="Q18" s="176"/>
      <c r="R18" s="177"/>
      <c r="S18" s="178"/>
      <c r="T18" s="178"/>
      <c r="U18" s="172"/>
      <c r="V18" s="172"/>
      <c r="W18" s="179"/>
      <c r="X18" s="180"/>
      <c r="Y18" s="181"/>
      <c r="Z18" s="172"/>
      <c r="AA18" s="184"/>
      <c r="AB18" s="51"/>
      <c r="AC18" s="148" cm="1">
        <f t="array" ref="AC18">SUM((L18*'Business Energy Proposal'!$AG$47:$AJ$47/100/12*R18)+('Business Energy Proposal'!$AG$45:$AJ$45*365/100/12*R18))</f>
        <v>0</v>
      </c>
      <c r="AD18" s="148" cm="1">
        <f t="array" ref="AD18">IF(K18&lt;&gt;"", IFERROR(_xlfn._xlws.FILTER('Elec Cost&amp;Margin'!$N$9:$N$56,('Elec Cost&amp;Margin'!$B$9:$B$56=IF(AND(Z18="",AA18=""),"",IF(LOWER(Z18)="y","Acquisition","Renewal")))*('Elec Cost&amp;Margin'!$P$9:$P$56=ROUNDDOWN(R18/12,0)*12)*('Elec Cost&amp;Margin'!$D$9:$D$56&lt;=L18)*('Elec Cost&amp;Margin'!$E$9:$E$56&gt;=L18))*L18/100/12*R18, 0)+IFERROR(_xlfn._xlws.FILTER('Elec Cost&amp;Margin'!$M$9:$M$56,('Elec Cost&amp;Margin'!$B$9:$B$56=IF(AND(Z18="",AA18=""),"",IF(LOWER(Z18)="y","Acquisition","Renewal")))*('Elec Cost&amp;Margin'!$P$9:$P$56=ROUNDDOWN(R18/12,0)*12)*('Elec Cost&amp;Margin'!$D$9:$D$56&lt;=L18)*('Elec Cost&amp;Margin'!$E$9:$E$56&gt;=L18))*365/100/12*R18, 0), 0)</f>
        <v>0</v>
      </c>
    </row>
    <row r="19" spans="2:30" ht="18.75" x14ac:dyDescent="0.35">
      <c r="B19" s="172"/>
      <c r="C19" s="172"/>
      <c r="D19" s="172"/>
      <c r="E19" s="172"/>
      <c r="F19" s="172"/>
      <c r="G19" s="172"/>
      <c r="H19" s="172"/>
      <c r="I19" s="172"/>
      <c r="J19" s="172"/>
      <c r="K19" s="172"/>
      <c r="L19" s="172"/>
      <c r="M19" s="175"/>
      <c r="N19" s="176"/>
      <c r="O19" s="176"/>
      <c r="P19" s="176"/>
      <c r="Q19" s="176"/>
      <c r="R19" s="177"/>
      <c r="S19" s="178"/>
      <c r="T19" s="178"/>
      <c r="U19" s="172"/>
      <c r="V19" s="172"/>
      <c r="W19" s="179"/>
      <c r="X19" s="180"/>
      <c r="Y19" s="181"/>
      <c r="Z19" s="172"/>
      <c r="AA19" s="184"/>
      <c r="AB19" s="51"/>
      <c r="AC19" s="148" cm="1">
        <f t="array" ref="AC19">SUM((L19*'Business Energy Proposal'!$AG$47:$AJ$47/100/12*R19)+('Business Energy Proposal'!$AG$45:$AJ$45*365/100/12*R19))</f>
        <v>0</v>
      </c>
      <c r="AD19" s="148" cm="1">
        <f t="array" ref="AD19">IF(K19&lt;&gt;"", IFERROR(_xlfn._xlws.FILTER('Elec Cost&amp;Margin'!$N$9:$N$56,('Elec Cost&amp;Margin'!$B$9:$B$56=IF(AND(Z19="",AA19=""),"",IF(LOWER(Z19)="y","Acquisition","Renewal")))*('Elec Cost&amp;Margin'!$P$9:$P$56=ROUNDDOWN(R19/12,0)*12)*('Elec Cost&amp;Margin'!$D$9:$D$56&lt;=L19)*('Elec Cost&amp;Margin'!$E$9:$E$56&gt;=L19))*L19/100/12*R19, 0)+IFERROR(_xlfn._xlws.FILTER('Elec Cost&amp;Margin'!$M$9:$M$56,('Elec Cost&amp;Margin'!$B$9:$B$56=IF(AND(Z19="",AA19=""),"",IF(LOWER(Z19)="y","Acquisition","Renewal")))*('Elec Cost&amp;Margin'!$P$9:$P$56=ROUNDDOWN(R19/12,0)*12)*('Elec Cost&amp;Margin'!$D$9:$D$56&lt;=L19)*('Elec Cost&amp;Margin'!$E$9:$E$56&gt;=L19))*365/100/12*R19, 0), 0)</f>
        <v>0</v>
      </c>
    </row>
    <row r="20" spans="2:30" ht="18.75" x14ac:dyDescent="0.35">
      <c r="B20" s="172"/>
      <c r="C20" s="172"/>
      <c r="D20" s="172"/>
      <c r="E20" s="172"/>
      <c r="F20" s="172"/>
      <c r="G20" s="172"/>
      <c r="H20" s="172"/>
      <c r="I20" s="172"/>
      <c r="J20" s="172"/>
      <c r="K20" s="172"/>
      <c r="L20" s="172"/>
      <c r="M20" s="175"/>
      <c r="N20" s="176"/>
      <c r="O20" s="176"/>
      <c r="P20" s="176"/>
      <c r="Q20" s="176"/>
      <c r="R20" s="177"/>
      <c r="S20" s="178"/>
      <c r="T20" s="178"/>
      <c r="U20" s="172"/>
      <c r="V20" s="172"/>
      <c r="W20" s="179"/>
      <c r="X20" s="180"/>
      <c r="Y20" s="181"/>
      <c r="Z20" s="172"/>
      <c r="AA20" s="184"/>
      <c r="AB20" s="51"/>
      <c r="AC20" s="148" cm="1">
        <f t="array" ref="AC20">SUM((L20*'Business Energy Proposal'!$AG$47:$AJ$47/100/12*R20)+('Business Energy Proposal'!$AG$45:$AJ$45*365/100/12*R20))</f>
        <v>0</v>
      </c>
      <c r="AD20" s="148" cm="1">
        <f t="array" ref="AD20">IF(K20&lt;&gt;"", IFERROR(_xlfn._xlws.FILTER('Elec Cost&amp;Margin'!$N$9:$N$56,('Elec Cost&amp;Margin'!$B$9:$B$56=IF(AND(Z20="",AA20=""),"",IF(LOWER(Z20)="y","Acquisition","Renewal")))*('Elec Cost&amp;Margin'!$P$9:$P$56=ROUNDDOWN(R20/12,0)*12)*('Elec Cost&amp;Margin'!$D$9:$D$56&lt;=L20)*('Elec Cost&amp;Margin'!$E$9:$E$56&gt;=L20))*L20/100/12*R20, 0)+IFERROR(_xlfn._xlws.FILTER('Elec Cost&amp;Margin'!$M$9:$M$56,('Elec Cost&amp;Margin'!$B$9:$B$56=IF(AND(Z20="",AA20=""),"",IF(LOWER(Z20)="y","Acquisition","Renewal")))*('Elec Cost&amp;Margin'!$P$9:$P$56=ROUNDDOWN(R20/12,0)*12)*('Elec Cost&amp;Margin'!$D$9:$D$56&lt;=L20)*('Elec Cost&amp;Margin'!$E$9:$E$56&gt;=L20))*365/100/12*R20, 0), 0)</f>
        <v>0</v>
      </c>
    </row>
    <row r="21" spans="2:30" ht="18.75" x14ac:dyDescent="0.35">
      <c r="B21" s="172"/>
      <c r="C21" s="172"/>
      <c r="D21" s="172"/>
      <c r="E21" s="172"/>
      <c r="F21" s="172"/>
      <c r="G21" s="172"/>
      <c r="H21" s="172"/>
      <c r="I21" s="172"/>
      <c r="J21" s="172"/>
      <c r="K21" s="172"/>
      <c r="L21" s="172"/>
      <c r="M21" s="175"/>
      <c r="N21" s="176"/>
      <c r="O21" s="176"/>
      <c r="P21" s="176"/>
      <c r="Q21" s="176"/>
      <c r="R21" s="177"/>
      <c r="S21" s="178"/>
      <c r="T21" s="178"/>
      <c r="U21" s="172"/>
      <c r="V21" s="172"/>
      <c r="W21" s="179"/>
      <c r="X21" s="180"/>
      <c r="Y21" s="181"/>
      <c r="Z21" s="172"/>
      <c r="AA21" s="184"/>
      <c r="AB21" s="51"/>
      <c r="AC21" s="148" cm="1">
        <f t="array" ref="AC21">SUM((L21*'Business Energy Proposal'!$AG$47:$AJ$47/100/12*R21)+('Business Energy Proposal'!$AG$45:$AJ$45*365/100/12*R21))</f>
        <v>0</v>
      </c>
      <c r="AD21" s="148" cm="1">
        <f t="array" ref="AD21">IF(K21&lt;&gt;"", IFERROR(_xlfn._xlws.FILTER('Elec Cost&amp;Margin'!$N$9:$N$56,('Elec Cost&amp;Margin'!$B$9:$B$56=IF(AND(Z21="",AA21=""),"",IF(LOWER(Z21)="y","Acquisition","Renewal")))*('Elec Cost&amp;Margin'!$P$9:$P$56=ROUNDDOWN(R21/12,0)*12)*('Elec Cost&amp;Margin'!$D$9:$D$56&lt;=L21)*('Elec Cost&amp;Margin'!$E$9:$E$56&gt;=L21))*L21/100/12*R21, 0)+IFERROR(_xlfn._xlws.FILTER('Elec Cost&amp;Margin'!$M$9:$M$56,('Elec Cost&amp;Margin'!$B$9:$B$56=IF(AND(Z21="",AA21=""),"",IF(LOWER(Z21)="y","Acquisition","Renewal")))*('Elec Cost&amp;Margin'!$P$9:$P$56=ROUNDDOWN(R21/12,0)*12)*('Elec Cost&amp;Margin'!$D$9:$D$56&lt;=L21)*('Elec Cost&amp;Margin'!$E$9:$E$56&gt;=L21))*365/100/12*R21, 0), 0)</f>
        <v>0</v>
      </c>
    </row>
    <row r="22" spans="2:30" ht="18.75" x14ac:dyDescent="0.35">
      <c r="B22" s="172"/>
      <c r="C22" s="172"/>
      <c r="D22" s="172"/>
      <c r="E22" s="172"/>
      <c r="F22" s="172"/>
      <c r="G22" s="172"/>
      <c r="H22" s="172"/>
      <c r="I22" s="172"/>
      <c r="J22" s="172"/>
      <c r="K22" s="172"/>
      <c r="L22" s="172"/>
      <c r="M22" s="175"/>
      <c r="N22" s="176"/>
      <c r="O22" s="176"/>
      <c r="P22" s="176"/>
      <c r="Q22" s="176"/>
      <c r="R22" s="177"/>
      <c r="S22" s="178"/>
      <c r="T22" s="178"/>
      <c r="U22" s="172"/>
      <c r="V22" s="172"/>
      <c r="W22" s="179"/>
      <c r="X22" s="180"/>
      <c r="Y22" s="181"/>
      <c r="Z22" s="172"/>
      <c r="AA22" s="184"/>
      <c r="AB22" s="51"/>
      <c r="AC22" s="148" cm="1">
        <f t="array" ref="AC22">SUM((L22*'Business Energy Proposal'!$AG$47:$AJ$47/100/12*R22)+('Business Energy Proposal'!$AG$45:$AJ$45*365/100/12*R22))</f>
        <v>0</v>
      </c>
      <c r="AD22" s="148" cm="1">
        <f t="array" ref="AD22">IF(K22&lt;&gt;"", IFERROR(_xlfn._xlws.FILTER('Elec Cost&amp;Margin'!$N$9:$N$56,('Elec Cost&amp;Margin'!$B$9:$B$56=IF(AND(Z22="",AA22=""),"",IF(LOWER(Z22)="y","Acquisition","Renewal")))*('Elec Cost&amp;Margin'!$P$9:$P$56=ROUNDDOWN(R22/12,0)*12)*('Elec Cost&amp;Margin'!$D$9:$D$56&lt;=L22)*('Elec Cost&amp;Margin'!$E$9:$E$56&gt;=L22))*L22/100/12*R22, 0)+IFERROR(_xlfn._xlws.FILTER('Elec Cost&amp;Margin'!$M$9:$M$56,('Elec Cost&amp;Margin'!$B$9:$B$56=IF(AND(Z22="",AA22=""),"",IF(LOWER(Z22)="y","Acquisition","Renewal")))*('Elec Cost&amp;Margin'!$P$9:$P$56=ROUNDDOWN(R22/12,0)*12)*('Elec Cost&amp;Margin'!$D$9:$D$56&lt;=L22)*('Elec Cost&amp;Margin'!$E$9:$E$56&gt;=L22))*365/100/12*R22, 0), 0)</f>
        <v>0</v>
      </c>
    </row>
    <row r="23" spans="2:30" ht="18.75" x14ac:dyDescent="0.35">
      <c r="B23" s="172"/>
      <c r="C23" s="172"/>
      <c r="D23" s="172"/>
      <c r="E23" s="172"/>
      <c r="F23" s="172"/>
      <c r="G23" s="172"/>
      <c r="H23" s="172"/>
      <c r="I23" s="172"/>
      <c r="J23" s="172"/>
      <c r="K23" s="172"/>
      <c r="L23" s="172"/>
      <c r="M23" s="175"/>
      <c r="N23" s="176"/>
      <c r="O23" s="176"/>
      <c r="P23" s="176"/>
      <c r="Q23" s="176"/>
      <c r="R23" s="177"/>
      <c r="S23" s="178"/>
      <c r="T23" s="178"/>
      <c r="U23" s="172"/>
      <c r="V23" s="172"/>
      <c r="W23" s="179"/>
      <c r="X23" s="180"/>
      <c r="Y23" s="181"/>
      <c r="Z23" s="172"/>
      <c r="AA23" s="184"/>
      <c r="AB23" s="51"/>
      <c r="AC23" s="148" cm="1">
        <f t="array" ref="AC23">SUM((L23*'Business Energy Proposal'!$AG$47:$AJ$47/100/12*R23)+('Business Energy Proposal'!$AG$45:$AJ$45*365/100/12*R23))</f>
        <v>0</v>
      </c>
      <c r="AD23" s="148" cm="1">
        <f t="array" ref="AD23">IF(K23&lt;&gt;"", IFERROR(_xlfn._xlws.FILTER('Elec Cost&amp;Margin'!$N$9:$N$56,('Elec Cost&amp;Margin'!$B$9:$B$56=IF(AND(Z23="",AA23=""),"",IF(LOWER(Z23)="y","Acquisition","Renewal")))*('Elec Cost&amp;Margin'!$P$9:$P$56=ROUNDDOWN(R23/12,0)*12)*('Elec Cost&amp;Margin'!$D$9:$D$56&lt;=L23)*('Elec Cost&amp;Margin'!$E$9:$E$56&gt;=L23))*L23/100/12*R23, 0)+IFERROR(_xlfn._xlws.FILTER('Elec Cost&amp;Margin'!$M$9:$M$56,('Elec Cost&amp;Margin'!$B$9:$B$56=IF(AND(Z23="",AA23=""),"",IF(LOWER(Z23)="y","Acquisition","Renewal")))*('Elec Cost&amp;Margin'!$P$9:$P$56=ROUNDDOWN(R23/12,0)*12)*('Elec Cost&amp;Margin'!$D$9:$D$56&lt;=L23)*('Elec Cost&amp;Margin'!$E$9:$E$56&gt;=L23))*365/100/12*R23, 0), 0)</f>
        <v>0</v>
      </c>
    </row>
    <row r="24" spans="2:30" ht="18.75" x14ac:dyDescent="0.35">
      <c r="B24" s="172"/>
      <c r="C24" s="172"/>
      <c r="D24" s="172"/>
      <c r="E24" s="172"/>
      <c r="F24" s="172"/>
      <c r="G24" s="172"/>
      <c r="H24" s="172"/>
      <c r="I24" s="172"/>
      <c r="J24" s="172"/>
      <c r="K24" s="172"/>
      <c r="L24" s="172"/>
      <c r="M24" s="175"/>
      <c r="N24" s="176"/>
      <c r="O24" s="176"/>
      <c r="P24" s="176"/>
      <c r="Q24" s="176"/>
      <c r="R24" s="177"/>
      <c r="S24" s="178"/>
      <c r="T24" s="178"/>
      <c r="U24" s="172"/>
      <c r="V24" s="172"/>
      <c r="W24" s="179"/>
      <c r="X24" s="180"/>
      <c r="Y24" s="181"/>
      <c r="Z24" s="172"/>
      <c r="AA24" s="184"/>
      <c r="AB24" s="51"/>
      <c r="AC24" s="148" cm="1">
        <f t="array" ref="AC24">SUM((L24*'Business Energy Proposal'!$AG$47:$AJ$47/100/12*R24)+('Business Energy Proposal'!$AG$45:$AJ$45*365/100/12*R24))</f>
        <v>0</v>
      </c>
      <c r="AD24" s="148" cm="1">
        <f t="array" ref="AD24">IF(K24&lt;&gt;"", IFERROR(_xlfn._xlws.FILTER('Elec Cost&amp;Margin'!$N$9:$N$56,('Elec Cost&amp;Margin'!$B$9:$B$56=IF(AND(Z24="",AA24=""),"",IF(LOWER(Z24)="y","Acquisition","Renewal")))*('Elec Cost&amp;Margin'!$P$9:$P$56=ROUNDDOWN(R24/12,0)*12)*('Elec Cost&amp;Margin'!$D$9:$D$56&lt;=L24)*('Elec Cost&amp;Margin'!$E$9:$E$56&gt;=L24))*L24/100/12*R24, 0)+IFERROR(_xlfn._xlws.FILTER('Elec Cost&amp;Margin'!$M$9:$M$56,('Elec Cost&amp;Margin'!$B$9:$B$56=IF(AND(Z24="",AA24=""),"",IF(LOWER(Z24)="y","Acquisition","Renewal")))*('Elec Cost&amp;Margin'!$P$9:$P$56=ROUNDDOWN(R24/12,0)*12)*('Elec Cost&amp;Margin'!$D$9:$D$56&lt;=L24)*('Elec Cost&amp;Margin'!$E$9:$E$56&gt;=L24))*365/100/12*R24, 0), 0)</f>
        <v>0</v>
      </c>
    </row>
    <row r="25" spans="2:30" ht="18.75" x14ac:dyDescent="0.35">
      <c r="B25" s="172"/>
      <c r="C25" s="172"/>
      <c r="D25" s="172"/>
      <c r="E25" s="172"/>
      <c r="F25" s="172"/>
      <c r="G25" s="172"/>
      <c r="H25" s="172"/>
      <c r="I25" s="172"/>
      <c r="J25" s="172"/>
      <c r="K25" s="172"/>
      <c r="L25" s="172"/>
      <c r="M25" s="175"/>
      <c r="N25" s="176"/>
      <c r="O25" s="176"/>
      <c r="P25" s="176"/>
      <c r="Q25" s="176"/>
      <c r="R25" s="177"/>
      <c r="S25" s="178"/>
      <c r="T25" s="178"/>
      <c r="U25" s="172"/>
      <c r="V25" s="172"/>
      <c r="W25" s="179"/>
      <c r="X25" s="180"/>
      <c r="Y25" s="181"/>
      <c r="Z25" s="172"/>
      <c r="AA25" s="184"/>
      <c r="AB25" s="51"/>
      <c r="AC25" s="148" cm="1">
        <f t="array" ref="AC25">SUM((L25*'Business Energy Proposal'!$AG$47:$AJ$47/100/12*R25)+('Business Energy Proposal'!$AG$45:$AJ$45*365/100/12*R25))</f>
        <v>0</v>
      </c>
      <c r="AD25" s="148" cm="1">
        <f t="array" ref="AD25">IF(K25&lt;&gt;"", IFERROR(_xlfn._xlws.FILTER('Elec Cost&amp;Margin'!$N$9:$N$56,('Elec Cost&amp;Margin'!$B$9:$B$56=IF(AND(Z25="",AA25=""),"",IF(LOWER(Z25)="y","Acquisition","Renewal")))*('Elec Cost&amp;Margin'!$P$9:$P$56=ROUNDDOWN(R25/12,0)*12)*('Elec Cost&amp;Margin'!$D$9:$D$56&lt;=L25)*('Elec Cost&amp;Margin'!$E$9:$E$56&gt;=L25))*L25/100/12*R25, 0)+IFERROR(_xlfn._xlws.FILTER('Elec Cost&amp;Margin'!$M$9:$M$56,('Elec Cost&amp;Margin'!$B$9:$B$56=IF(AND(Z25="",AA25=""),"",IF(LOWER(Z25)="y","Acquisition","Renewal")))*('Elec Cost&amp;Margin'!$P$9:$P$56=ROUNDDOWN(R25/12,0)*12)*('Elec Cost&amp;Margin'!$D$9:$D$56&lt;=L25)*('Elec Cost&amp;Margin'!$E$9:$E$56&gt;=L25))*365/100/12*R25, 0), 0)</f>
        <v>0</v>
      </c>
    </row>
    <row r="26" spans="2:30" ht="18.75" x14ac:dyDescent="0.35">
      <c r="B26" s="172"/>
      <c r="C26" s="172"/>
      <c r="D26" s="172"/>
      <c r="E26" s="172"/>
      <c r="F26" s="172"/>
      <c r="G26" s="172"/>
      <c r="H26" s="172"/>
      <c r="I26" s="172"/>
      <c r="J26" s="172"/>
      <c r="K26" s="172"/>
      <c r="L26" s="172"/>
      <c r="M26" s="175"/>
      <c r="N26" s="176"/>
      <c r="O26" s="176"/>
      <c r="P26" s="176"/>
      <c r="Q26" s="176"/>
      <c r="R26" s="177"/>
      <c r="S26" s="178"/>
      <c r="T26" s="178"/>
      <c r="U26" s="172"/>
      <c r="V26" s="172"/>
      <c r="W26" s="179"/>
      <c r="X26" s="180"/>
      <c r="Y26" s="181"/>
      <c r="Z26" s="172"/>
      <c r="AA26" s="184"/>
      <c r="AB26" s="51"/>
      <c r="AC26" s="148" cm="1">
        <f t="array" ref="AC26">SUM((L26*'Business Energy Proposal'!$AG$47:$AJ$47/100/12*R26)+('Business Energy Proposal'!$AG$45:$AJ$45*365/100/12*R26))</f>
        <v>0</v>
      </c>
      <c r="AD26" s="148" cm="1">
        <f t="array" ref="AD26">IF(K26&lt;&gt;"", IFERROR(_xlfn._xlws.FILTER('Elec Cost&amp;Margin'!$N$9:$N$56,('Elec Cost&amp;Margin'!$B$9:$B$56=IF(AND(Z26="",AA26=""),"",IF(LOWER(Z26)="y","Acquisition","Renewal")))*('Elec Cost&amp;Margin'!$P$9:$P$56=ROUNDDOWN(R26/12,0)*12)*('Elec Cost&amp;Margin'!$D$9:$D$56&lt;=L26)*('Elec Cost&amp;Margin'!$E$9:$E$56&gt;=L26))*L26/100/12*R26, 0)+IFERROR(_xlfn._xlws.FILTER('Elec Cost&amp;Margin'!$M$9:$M$56,('Elec Cost&amp;Margin'!$B$9:$B$56=IF(AND(Z26="",AA26=""),"",IF(LOWER(Z26)="y","Acquisition","Renewal")))*('Elec Cost&amp;Margin'!$P$9:$P$56=ROUNDDOWN(R26/12,0)*12)*('Elec Cost&amp;Margin'!$D$9:$D$56&lt;=L26)*('Elec Cost&amp;Margin'!$E$9:$E$56&gt;=L26))*365/100/12*R26, 0), 0)</f>
        <v>0</v>
      </c>
    </row>
    <row r="27" spans="2:30" ht="18.75" x14ac:dyDescent="0.35">
      <c r="B27" s="172"/>
      <c r="C27" s="172"/>
      <c r="D27" s="172"/>
      <c r="E27" s="172"/>
      <c r="F27" s="172"/>
      <c r="G27" s="172"/>
      <c r="H27" s="172"/>
      <c r="I27" s="172"/>
      <c r="J27" s="172"/>
      <c r="K27" s="172"/>
      <c r="L27" s="172"/>
      <c r="M27" s="175"/>
      <c r="N27" s="176"/>
      <c r="O27" s="176"/>
      <c r="P27" s="176"/>
      <c r="Q27" s="176"/>
      <c r="R27" s="177"/>
      <c r="S27" s="178"/>
      <c r="T27" s="178"/>
      <c r="U27" s="172"/>
      <c r="V27" s="172"/>
      <c r="W27" s="179"/>
      <c r="X27" s="180"/>
      <c r="Y27" s="181"/>
      <c r="Z27" s="172"/>
      <c r="AA27" s="184"/>
      <c r="AB27" s="51"/>
      <c r="AC27" s="148" cm="1">
        <f t="array" ref="AC27">SUM((L27*'Business Energy Proposal'!$AG$47:$AJ$47/100/12*R27)+('Business Energy Proposal'!$AG$45:$AJ$45*365/100/12*R27))</f>
        <v>0</v>
      </c>
      <c r="AD27" s="148" cm="1">
        <f t="array" ref="AD27">IF(K27&lt;&gt;"", IFERROR(_xlfn._xlws.FILTER('Elec Cost&amp;Margin'!$N$9:$N$56,('Elec Cost&amp;Margin'!$B$9:$B$56=IF(AND(Z27="",AA27=""),"",IF(LOWER(Z27)="y","Acquisition","Renewal")))*('Elec Cost&amp;Margin'!$P$9:$P$56=ROUNDDOWN(R27/12,0)*12)*('Elec Cost&amp;Margin'!$D$9:$D$56&lt;=L27)*('Elec Cost&amp;Margin'!$E$9:$E$56&gt;=L27))*L27/100/12*R27, 0)+IFERROR(_xlfn._xlws.FILTER('Elec Cost&amp;Margin'!$M$9:$M$56,('Elec Cost&amp;Margin'!$B$9:$B$56=IF(AND(Z27="",AA27=""),"",IF(LOWER(Z27)="y","Acquisition","Renewal")))*('Elec Cost&amp;Margin'!$P$9:$P$56=ROUNDDOWN(R27/12,0)*12)*('Elec Cost&amp;Margin'!$D$9:$D$56&lt;=L27)*('Elec Cost&amp;Margin'!$E$9:$E$56&gt;=L27))*365/100/12*R27, 0), 0)</f>
        <v>0</v>
      </c>
    </row>
    <row r="28" spans="2:30" ht="18.75" x14ac:dyDescent="0.35">
      <c r="B28" s="172"/>
      <c r="C28" s="172"/>
      <c r="D28" s="172"/>
      <c r="E28" s="172"/>
      <c r="F28" s="172"/>
      <c r="G28" s="172"/>
      <c r="H28" s="172"/>
      <c r="I28" s="172"/>
      <c r="J28" s="172"/>
      <c r="K28" s="172"/>
      <c r="L28" s="172"/>
      <c r="M28" s="175"/>
      <c r="N28" s="176"/>
      <c r="O28" s="176"/>
      <c r="P28" s="176"/>
      <c r="Q28" s="176"/>
      <c r="R28" s="177"/>
      <c r="S28" s="178"/>
      <c r="T28" s="178"/>
      <c r="U28" s="172"/>
      <c r="V28" s="172"/>
      <c r="W28" s="179"/>
      <c r="X28" s="180"/>
      <c r="Y28" s="181"/>
      <c r="Z28" s="172"/>
      <c r="AA28" s="184"/>
      <c r="AB28" s="51"/>
      <c r="AC28" s="148" cm="1">
        <f t="array" ref="AC28">SUM((L28*'Business Energy Proposal'!$AG$47:$AJ$47/100/12*R28)+('Business Energy Proposal'!$AG$45:$AJ$45*365/100/12*R28))</f>
        <v>0</v>
      </c>
      <c r="AD28" s="148" cm="1">
        <f t="array" ref="AD28">IF(K28&lt;&gt;"", IFERROR(_xlfn._xlws.FILTER('Elec Cost&amp;Margin'!$N$9:$N$56,('Elec Cost&amp;Margin'!$B$9:$B$56=IF(AND(Z28="",AA28=""),"",IF(LOWER(Z28)="y","Acquisition","Renewal")))*('Elec Cost&amp;Margin'!$P$9:$P$56=ROUNDDOWN(R28/12,0)*12)*('Elec Cost&amp;Margin'!$D$9:$D$56&lt;=L28)*('Elec Cost&amp;Margin'!$E$9:$E$56&gt;=L28))*L28/100/12*R28, 0)+IFERROR(_xlfn._xlws.FILTER('Elec Cost&amp;Margin'!$M$9:$M$56,('Elec Cost&amp;Margin'!$B$9:$B$56=IF(AND(Z28="",AA28=""),"",IF(LOWER(Z28)="y","Acquisition","Renewal")))*('Elec Cost&amp;Margin'!$P$9:$P$56=ROUNDDOWN(R28/12,0)*12)*('Elec Cost&amp;Margin'!$D$9:$D$56&lt;=L28)*('Elec Cost&amp;Margin'!$E$9:$E$56&gt;=L28))*365/100/12*R28, 0), 0)</f>
        <v>0</v>
      </c>
    </row>
    <row r="29" spans="2:30" ht="18.75" x14ac:dyDescent="0.35">
      <c r="B29" s="172"/>
      <c r="C29" s="172"/>
      <c r="D29" s="172"/>
      <c r="E29" s="172"/>
      <c r="F29" s="172"/>
      <c r="G29" s="172"/>
      <c r="H29" s="172"/>
      <c r="I29" s="172"/>
      <c r="J29" s="172"/>
      <c r="K29" s="172"/>
      <c r="L29" s="172"/>
      <c r="M29" s="175"/>
      <c r="N29" s="176"/>
      <c r="O29" s="176"/>
      <c r="P29" s="176"/>
      <c r="Q29" s="176"/>
      <c r="R29" s="177"/>
      <c r="S29" s="178"/>
      <c r="T29" s="178"/>
      <c r="U29" s="172"/>
      <c r="V29" s="172"/>
      <c r="W29" s="179"/>
      <c r="X29" s="180"/>
      <c r="Y29" s="181"/>
      <c r="Z29" s="172"/>
      <c r="AA29" s="184"/>
      <c r="AB29" s="51"/>
      <c r="AC29" s="148" cm="1">
        <f t="array" ref="AC29">SUM((L29*'Business Energy Proposal'!$AG$47:$AJ$47/100/12*R29)+('Business Energy Proposal'!$AG$45:$AJ$45*365/100/12*R29))</f>
        <v>0</v>
      </c>
      <c r="AD29" s="148" cm="1">
        <f t="array" ref="AD29">IF(K29&lt;&gt;"", IFERROR(_xlfn._xlws.FILTER('Elec Cost&amp;Margin'!$N$9:$N$56,('Elec Cost&amp;Margin'!$B$9:$B$56=IF(AND(Z29="",AA29=""),"",IF(LOWER(Z29)="y","Acquisition","Renewal")))*('Elec Cost&amp;Margin'!$P$9:$P$56=ROUNDDOWN(R29/12,0)*12)*('Elec Cost&amp;Margin'!$D$9:$D$56&lt;=L29)*('Elec Cost&amp;Margin'!$E$9:$E$56&gt;=L29))*L29/100/12*R29, 0)+IFERROR(_xlfn._xlws.FILTER('Elec Cost&amp;Margin'!$M$9:$M$56,('Elec Cost&amp;Margin'!$B$9:$B$56=IF(AND(Z29="",AA29=""),"",IF(LOWER(Z29)="y","Acquisition","Renewal")))*('Elec Cost&amp;Margin'!$P$9:$P$56=ROUNDDOWN(R29/12,0)*12)*('Elec Cost&amp;Margin'!$D$9:$D$56&lt;=L29)*('Elec Cost&amp;Margin'!$E$9:$E$56&gt;=L29))*365/100/12*R29, 0), 0)</f>
        <v>0</v>
      </c>
    </row>
    <row r="30" spans="2:30" ht="18.75" x14ac:dyDescent="0.35">
      <c r="B30" s="172"/>
      <c r="C30" s="172"/>
      <c r="D30" s="172"/>
      <c r="E30" s="172"/>
      <c r="F30" s="172"/>
      <c r="G30" s="172"/>
      <c r="H30" s="172"/>
      <c r="I30" s="172"/>
      <c r="J30" s="172"/>
      <c r="K30" s="172"/>
      <c r="L30" s="172"/>
      <c r="M30" s="175"/>
      <c r="N30" s="176"/>
      <c r="O30" s="176"/>
      <c r="P30" s="176"/>
      <c r="Q30" s="176"/>
      <c r="R30" s="177"/>
      <c r="S30" s="178"/>
      <c r="T30" s="178"/>
      <c r="U30" s="172"/>
      <c r="V30" s="172"/>
      <c r="W30" s="179"/>
      <c r="X30" s="180"/>
      <c r="Y30" s="181"/>
      <c r="Z30" s="172"/>
      <c r="AA30" s="184"/>
      <c r="AB30" s="51"/>
      <c r="AC30" s="148" cm="1">
        <f t="array" ref="AC30">SUM((L30*'Business Energy Proposal'!$AG$47:$AJ$47/100/12*R30)+('Business Energy Proposal'!$AG$45:$AJ$45*365/100/12*R30))</f>
        <v>0</v>
      </c>
      <c r="AD30" s="148" cm="1">
        <f t="array" ref="AD30">IF(K30&lt;&gt;"", IFERROR(_xlfn._xlws.FILTER('Elec Cost&amp;Margin'!$N$9:$N$56,('Elec Cost&amp;Margin'!$B$9:$B$56=IF(AND(Z30="",AA30=""),"",IF(LOWER(Z30)="y","Acquisition","Renewal")))*('Elec Cost&amp;Margin'!$P$9:$P$56=ROUNDDOWN(R30/12,0)*12)*('Elec Cost&amp;Margin'!$D$9:$D$56&lt;=L30)*('Elec Cost&amp;Margin'!$E$9:$E$56&gt;=L30))*L30/100/12*R30, 0)+IFERROR(_xlfn._xlws.FILTER('Elec Cost&amp;Margin'!$M$9:$M$56,('Elec Cost&amp;Margin'!$B$9:$B$56=IF(AND(Z30="",AA30=""),"",IF(LOWER(Z30)="y","Acquisition","Renewal")))*('Elec Cost&amp;Margin'!$P$9:$P$56=ROUNDDOWN(R30/12,0)*12)*('Elec Cost&amp;Margin'!$D$9:$D$56&lt;=L30)*('Elec Cost&amp;Margin'!$E$9:$E$56&gt;=L30))*365/100/12*R30, 0), 0)</f>
        <v>0</v>
      </c>
    </row>
    <row r="31" spans="2:30" ht="18.75" x14ac:dyDescent="0.35">
      <c r="B31" s="172"/>
      <c r="C31" s="172"/>
      <c r="D31" s="172"/>
      <c r="E31" s="172"/>
      <c r="F31" s="172"/>
      <c r="G31" s="172"/>
      <c r="H31" s="172"/>
      <c r="I31" s="172"/>
      <c r="J31" s="172"/>
      <c r="K31" s="172"/>
      <c r="L31" s="172"/>
      <c r="M31" s="175"/>
      <c r="N31" s="176"/>
      <c r="O31" s="176"/>
      <c r="P31" s="176"/>
      <c r="Q31" s="176"/>
      <c r="R31" s="177"/>
      <c r="S31" s="178"/>
      <c r="T31" s="178"/>
      <c r="U31" s="172"/>
      <c r="V31" s="172"/>
      <c r="W31" s="179"/>
      <c r="X31" s="180"/>
      <c r="Y31" s="181"/>
      <c r="Z31" s="172"/>
      <c r="AA31" s="184"/>
      <c r="AB31" s="51"/>
      <c r="AC31" s="148" cm="1">
        <f t="array" ref="AC31">SUM((L31*'Business Energy Proposal'!$AG$47:$AJ$47/100/12*R31)+('Business Energy Proposal'!$AG$45:$AJ$45*365/100/12*R31))</f>
        <v>0</v>
      </c>
      <c r="AD31" s="148" cm="1">
        <f t="array" ref="AD31">IF(K31&lt;&gt;"", IFERROR(_xlfn._xlws.FILTER('Elec Cost&amp;Margin'!$N$9:$N$56,('Elec Cost&amp;Margin'!$B$9:$B$56=IF(AND(Z31="",AA31=""),"",IF(LOWER(Z31)="y","Acquisition","Renewal")))*('Elec Cost&amp;Margin'!$P$9:$P$56=ROUNDDOWN(R31/12,0)*12)*('Elec Cost&amp;Margin'!$D$9:$D$56&lt;=L31)*('Elec Cost&amp;Margin'!$E$9:$E$56&gt;=L31))*L31/100/12*R31, 0)+IFERROR(_xlfn._xlws.FILTER('Elec Cost&amp;Margin'!$M$9:$M$56,('Elec Cost&amp;Margin'!$B$9:$B$56=IF(AND(Z31="",AA31=""),"",IF(LOWER(Z31)="y","Acquisition","Renewal")))*('Elec Cost&amp;Margin'!$P$9:$P$56=ROUNDDOWN(R31/12,0)*12)*('Elec Cost&amp;Margin'!$D$9:$D$56&lt;=L31)*('Elec Cost&amp;Margin'!$E$9:$E$56&gt;=L31))*365/100/12*R31, 0), 0)</f>
        <v>0</v>
      </c>
    </row>
    <row r="32" spans="2:30" ht="18.75" x14ac:dyDescent="0.35">
      <c r="B32" s="172"/>
      <c r="C32" s="172"/>
      <c r="D32" s="172"/>
      <c r="E32" s="172"/>
      <c r="F32" s="172"/>
      <c r="G32" s="172"/>
      <c r="H32" s="172"/>
      <c r="I32" s="172"/>
      <c r="J32" s="172"/>
      <c r="K32" s="172"/>
      <c r="L32" s="172"/>
      <c r="M32" s="175"/>
      <c r="N32" s="176"/>
      <c r="O32" s="176"/>
      <c r="P32" s="176"/>
      <c r="Q32" s="176"/>
      <c r="R32" s="177"/>
      <c r="S32" s="178"/>
      <c r="T32" s="178"/>
      <c r="U32" s="172"/>
      <c r="V32" s="172"/>
      <c r="W32" s="179"/>
      <c r="X32" s="180"/>
      <c r="Y32" s="181"/>
      <c r="Z32" s="172"/>
      <c r="AA32" s="184"/>
      <c r="AB32" s="51"/>
      <c r="AC32" s="148" cm="1">
        <f t="array" ref="AC32">SUM((L32*'Business Energy Proposal'!$AG$47:$AJ$47/100/12*R32)+('Business Energy Proposal'!$AG$45:$AJ$45*365/100/12*R32))</f>
        <v>0</v>
      </c>
      <c r="AD32" s="148" cm="1">
        <f t="array" ref="AD32">IF(K32&lt;&gt;"", IFERROR(_xlfn._xlws.FILTER('Elec Cost&amp;Margin'!$N$9:$N$56,('Elec Cost&amp;Margin'!$B$9:$B$56=IF(AND(Z32="",AA32=""),"",IF(LOWER(Z32)="y","Acquisition","Renewal")))*('Elec Cost&amp;Margin'!$P$9:$P$56=ROUNDDOWN(R32/12,0)*12)*('Elec Cost&amp;Margin'!$D$9:$D$56&lt;=L32)*('Elec Cost&amp;Margin'!$E$9:$E$56&gt;=L32))*L32/100/12*R32, 0)+IFERROR(_xlfn._xlws.FILTER('Elec Cost&amp;Margin'!$M$9:$M$56,('Elec Cost&amp;Margin'!$B$9:$B$56=IF(AND(Z32="",AA32=""),"",IF(LOWER(Z32)="y","Acquisition","Renewal")))*('Elec Cost&amp;Margin'!$P$9:$P$56=ROUNDDOWN(R32/12,0)*12)*('Elec Cost&amp;Margin'!$D$9:$D$56&lt;=L32)*('Elec Cost&amp;Margin'!$E$9:$E$56&gt;=L32))*365/100/12*R32, 0), 0)</f>
        <v>0</v>
      </c>
    </row>
    <row r="33" spans="2:30" ht="18.75" x14ac:dyDescent="0.35">
      <c r="B33" s="172"/>
      <c r="C33" s="172"/>
      <c r="D33" s="172"/>
      <c r="E33" s="172"/>
      <c r="F33" s="172"/>
      <c r="G33" s="172"/>
      <c r="H33" s="172"/>
      <c r="I33" s="172"/>
      <c r="J33" s="172"/>
      <c r="K33" s="172"/>
      <c r="L33" s="172"/>
      <c r="M33" s="175"/>
      <c r="N33" s="176"/>
      <c r="O33" s="176"/>
      <c r="P33" s="176"/>
      <c r="Q33" s="176"/>
      <c r="R33" s="177"/>
      <c r="S33" s="178"/>
      <c r="T33" s="178"/>
      <c r="U33" s="172"/>
      <c r="V33" s="172"/>
      <c r="W33" s="179"/>
      <c r="X33" s="180"/>
      <c r="Y33" s="181"/>
      <c r="Z33" s="172"/>
      <c r="AA33" s="184"/>
      <c r="AB33" s="51"/>
      <c r="AC33" s="148" cm="1">
        <f t="array" ref="AC33">SUM((L33*'Business Energy Proposal'!$AG$47:$AJ$47/100/12*R33)+('Business Energy Proposal'!$AG$45:$AJ$45*365/100/12*R33))</f>
        <v>0</v>
      </c>
      <c r="AD33" s="148" cm="1">
        <f t="array" ref="AD33">IF(K33&lt;&gt;"", IFERROR(_xlfn._xlws.FILTER('Elec Cost&amp;Margin'!$N$9:$N$56,('Elec Cost&amp;Margin'!$B$9:$B$56=IF(AND(Z33="",AA33=""),"",IF(LOWER(Z33)="y","Acquisition","Renewal")))*('Elec Cost&amp;Margin'!$P$9:$P$56=ROUNDDOWN(R33/12,0)*12)*('Elec Cost&amp;Margin'!$D$9:$D$56&lt;=L33)*('Elec Cost&amp;Margin'!$E$9:$E$56&gt;=L33))*L33/100/12*R33, 0)+IFERROR(_xlfn._xlws.FILTER('Elec Cost&amp;Margin'!$M$9:$M$56,('Elec Cost&amp;Margin'!$B$9:$B$56=IF(AND(Z33="",AA33=""),"",IF(LOWER(Z33)="y","Acquisition","Renewal")))*('Elec Cost&amp;Margin'!$P$9:$P$56=ROUNDDOWN(R33/12,0)*12)*('Elec Cost&amp;Margin'!$D$9:$D$56&lt;=L33)*('Elec Cost&amp;Margin'!$E$9:$E$56&gt;=L33))*365/100/12*R33, 0), 0)</f>
        <v>0</v>
      </c>
    </row>
    <row r="34" spans="2:30" ht="18.75" x14ac:dyDescent="0.35">
      <c r="B34" s="51"/>
      <c r="C34" s="51"/>
      <c r="D34" s="51"/>
      <c r="E34" s="51"/>
      <c r="F34" s="51"/>
      <c r="G34" s="51"/>
      <c r="H34" s="52"/>
      <c r="I34" s="51"/>
      <c r="J34" s="51"/>
      <c r="K34" s="53"/>
      <c r="L34" s="51"/>
      <c r="M34" s="51"/>
      <c r="N34" s="51"/>
      <c r="O34" s="51"/>
      <c r="P34" s="54"/>
      <c r="Q34" s="54"/>
      <c r="R34" s="54"/>
      <c r="S34" s="55"/>
      <c r="T34" s="55"/>
      <c r="U34" s="55"/>
      <c r="V34" s="156"/>
      <c r="W34" s="157"/>
      <c r="AC34" s="142">
        <f>SUM(AC9:AC33)+AC4</f>
        <v>0</v>
      </c>
      <c r="AD34" s="142">
        <f>SUM(AD9:AD33)+AD4</f>
        <v>0</v>
      </c>
    </row>
    <row r="35" spans="2:30" ht="16.350000000000001" customHeight="1" x14ac:dyDescent="0.35">
      <c r="B35" s="50"/>
      <c r="C35" s="358"/>
      <c r="D35" s="358"/>
      <c r="F35" s="50" t="s">
        <v>121</v>
      </c>
      <c r="G35" s="372"/>
      <c r="H35" s="373"/>
      <c r="I35" s="374"/>
      <c r="K35" s="168" t="s">
        <v>122</v>
      </c>
      <c r="L35" s="375"/>
      <c r="M35" s="376"/>
      <c r="N35" s="377"/>
      <c r="O35" s="378"/>
      <c r="P35" s="379"/>
      <c r="Q35" s="168" t="s">
        <v>123</v>
      </c>
      <c r="R35" s="368"/>
      <c r="S35" s="370"/>
      <c r="U35" s="168" t="s">
        <v>124</v>
      </c>
      <c r="V35" s="368"/>
      <c r="W35" s="369"/>
      <c r="X35" s="369"/>
      <c r="Y35" s="370"/>
    </row>
    <row r="36" spans="2:30" ht="18.75" x14ac:dyDescent="0.35">
      <c r="B36" s="56"/>
      <c r="C36" s="56"/>
      <c r="D36" s="56"/>
      <c r="E36" s="56"/>
      <c r="F36" s="56"/>
      <c r="H36" s="49"/>
      <c r="I36" s="49"/>
      <c r="J36" s="49"/>
      <c r="K36" s="49"/>
      <c r="L36" s="49"/>
      <c r="M36" s="49"/>
      <c r="N36" s="49"/>
      <c r="O36" s="49"/>
      <c r="P36" s="49"/>
      <c r="Q36" s="49"/>
      <c r="R36" s="49"/>
      <c r="S36" s="49"/>
      <c r="T36" s="49"/>
      <c r="U36" s="49"/>
      <c r="V36" s="49"/>
      <c r="W36" s="49"/>
      <c r="X36" s="168"/>
      <c r="Y36" s="49"/>
      <c r="Z36" s="49"/>
      <c r="AA36" s="49"/>
      <c r="AB36" s="49"/>
      <c r="AC36" s="158"/>
      <c r="AD36" s="49"/>
    </row>
    <row r="37" spans="2:30" ht="18.75" x14ac:dyDescent="0.35">
      <c r="B37" s="49"/>
      <c r="C37" s="49"/>
      <c r="D37" s="49"/>
      <c r="E37" s="49"/>
      <c r="F37" s="49"/>
      <c r="G37" s="49"/>
      <c r="H37" s="49"/>
      <c r="I37" s="49"/>
      <c r="J37" s="49"/>
      <c r="K37" s="49"/>
      <c r="L37" s="49"/>
      <c r="M37" s="49"/>
      <c r="N37" s="49"/>
      <c r="O37" s="49"/>
      <c r="P37" s="49"/>
      <c r="Q37" s="49"/>
      <c r="R37" s="49"/>
      <c r="S37" s="49"/>
      <c r="T37" s="49"/>
      <c r="U37" s="49"/>
      <c r="V37" s="49"/>
      <c r="W37" s="49"/>
      <c r="X37" s="168"/>
      <c r="Y37" s="49"/>
      <c r="Z37" s="49"/>
      <c r="AA37" s="49"/>
      <c r="AB37" s="49"/>
      <c r="AC37" s="158"/>
      <c r="AD37" s="49"/>
    </row>
    <row r="38" spans="2:30" ht="18.75" x14ac:dyDescent="0.35">
      <c r="B38" s="49"/>
      <c r="C38" s="49"/>
      <c r="D38" s="49"/>
      <c r="E38" s="49"/>
      <c r="F38" s="49"/>
      <c r="G38" s="49"/>
      <c r="H38" s="49"/>
      <c r="I38" s="49"/>
      <c r="J38" s="49"/>
      <c r="K38" s="49"/>
      <c r="L38" s="49"/>
      <c r="M38" s="49"/>
      <c r="N38" s="49"/>
      <c r="O38" s="49"/>
      <c r="P38" s="49"/>
      <c r="Q38" s="49"/>
      <c r="R38" s="49"/>
      <c r="S38" s="49"/>
      <c r="T38" s="49"/>
      <c r="U38" s="49"/>
      <c r="V38" s="49"/>
      <c r="W38" s="49"/>
      <c r="X38" s="168"/>
      <c r="Y38" s="49"/>
      <c r="Z38" s="49"/>
      <c r="AA38" s="49"/>
      <c r="AB38" s="49"/>
      <c r="AC38" s="158"/>
      <c r="AD38" s="49"/>
    </row>
    <row r="39" spans="2:30" ht="18.75" x14ac:dyDescent="0.35">
      <c r="B39" s="49"/>
      <c r="C39" s="49"/>
      <c r="D39" s="49"/>
      <c r="E39" s="49"/>
      <c r="F39" s="49"/>
      <c r="G39" s="49"/>
      <c r="H39" s="49"/>
      <c r="I39" s="49"/>
      <c r="J39" s="49"/>
      <c r="K39" s="49"/>
      <c r="L39" s="49"/>
      <c r="M39" s="49"/>
      <c r="N39" s="49"/>
      <c r="O39" s="49"/>
      <c r="P39" s="49"/>
      <c r="Q39" s="49"/>
      <c r="R39" s="49"/>
      <c r="S39" s="49"/>
      <c r="T39" s="49"/>
      <c r="U39" s="49"/>
      <c r="V39" s="49"/>
      <c r="W39" s="49"/>
      <c r="X39" s="168"/>
      <c r="Y39" s="49"/>
      <c r="Z39" s="49"/>
      <c r="AA39" s="49"/>
      <c r="AB39" s="49"/>
      <c r="AC39" s="158"/>
      <c r="AD39" s="49"/>
    </row>
  </sheetData>
  <sheetProtection algorithmName="SHA-512" hashValue="JumY/O6/Stl7+D1yVVjykMIJWBJ7mLFoVuIap7jPEYv5P7THJm/p+0Y/POwBhsTRA/S1BI0D0FkvsfzhIC5m0g==" saltValue="AUE54wRDWPxzlrUZcSfhiw==" spinCount="100000" sheet="1" selectLockedCells="1"/>
  <mergeCells count="9">
    <mergeCell ref="AC2:AD2"/>
    <mergeCell ref="K3:R3"/>
    <mergeCell ref="K4:R4"/>
    <mergeCell ref="C35:D35"/>
    <mergeCell ref="V35:Y35"/>
    <mergeCell ref="H8:J8"/>
    <mergeCell ref="R35:S35"/>
    <mergeCell ref="G35:I35"/>
    <mergeCell ref="L35:P35"/>
  </mergeCells>
  <phoneticPr fontId="8" type="noConversion"/>
  <pageMargins left="0.70866141732283472" right="0.70866141732283472" top="0.74803149606299213" bottom="0.74803149606299213" header="0.31496062992125984" footer="0.31496062992125984"/>
  <pageSetup paperSize="9" scale="45" orientation="landscape"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6447B-5B99-416A-A62A-177FA5DB585D}">
  <sheetPr codeName="Sheet6"/>
  <dimension ref="A5:S50"/>
  <sheetViews>
    <sheetView showGridLines="0" zoomScale="80" zoomScaleNormal="80" workbookViewId="0">
      <selection activeCell="H15" sqref="H15"/>
    </sheetView>
  </sheetViews>
  <sheetFormatPr defaultColWidth="0" defaultRowHeight="15" x14ac:dyDescent="0.3"/>
  <cols>
    <col min="1" max="1" width="2.125" style="123" customWidth="1"/>
    <col min="2" max="2" width="11.125" style="137" customWidth="1"/>
    <col min="3" max="3" width="16.125" style="138" customWidth="1"/>
    <col min="4" max="5" width="7.875" style="138" bestFit="1" customWidth="1"/>
    <col min="6" max="6" width="21.625" style="138" customWidth="1"/>
    <col min="7" max="7" width="15.875" style="138" bestFit="1" customWidth="1"/>
    <col min="8" max="8" width="23.625" style="139" bestFit="1" customWidth="1"/>
    <col min="9" max="9" width="20.125" style="138" customWidth="1"/>
    <col min="10" max="10" width="21.5" style="138" bestFit="1" customWidth="1"/>
    <col min="11" max="11" width="24.125" style="138" bestFit="1" customWidth="1"/>
    <col min="12" max="12" width="24.375" style="138" bestFit="1" customWidth="1"/>
    <col min="13" max="13" width="21.125" style="138" bestFit="1" customWidth="1"/>
    <col min="14" max="14" width="21.625" style="138" bestFit="1" customWidth="1"/>
    <col min="15" max="15" width="2.875" style="123" customWidth="1"/>
    <col min="16" max="16" width="11.875" style="123" hidden="1" customWidth="1"/>
    <col min="17" max="17" width="10.5" style="123" hidden="1" customWidth="1"/>
    <col min="18" max="18" width="7.375" style="123" hidden="1" customWidth="1"/>
    <col min="19" max="19" width="4.75" style="123" hidden="1" customWidth="1"/>
    <col min="20" max="16384" width="9" style="123" hidden="1"/>
  </cols>
  <sheetData>
    <row r="5" spans="2:18" ht="14.45" customHeight="1" x14ac:dyDescent="0.3">
      <c r="B5" s="380" t="s">
        <v>74</v>
      </c>
      <c r="C5" s="380"/>
      <c r="D5" s="380"/>
      <c r="E5" s="380"/>
      <c r="F5" s="380"/>
      <c r="G5" s="380"/>
      <c r="H5" s="380"/>
      <c r="I5" s="380"/>
      <c r="J5" s="380"/>
      <c r="K5" s="380"/>
      <c r="L5" s="380"/>
      <c r="M5" s="380"/>
      <c r="N5" s="380"/>
    </row>
    <row r="6" spans="2:18" ht="14.45" customHeight="1" x14ac:dyDescent="0.3">
      <c r="B6" s="380"/>
      <c r="C6" s="380"/>
      <c r="D6" s="380"/>
      <c r="E6" s="380"/>
      <c r="F6" s="380"/>
      <c r="G6" s="380"/>
      <c r="H6" s="380"/>
      <c r="I6" s="380"/>
      <c r="J6" s="380"/>
      <c r="K6" s="380"/>
      <c r="L6" s="380"/>
      <c r="M6" s="380"/>
      <c r="N6" s="380"/>
    </row>
    <row r="7" spans="2:18" ht="14.45" customHeight="1" x14ac:dyDescent="0.3">
      <c r="B7" s="381" t="s">
        <v>75</v>
      </c>
      <c r="C7" s="381"/>
      <c r="D7" s="381"/>
      <c r="E7" s="381"/>
      <c r="F7" s="381"/>
      <c r="G7" s="381"/>
      <c r="H7" s="124" t="s">
        <v>76</v>
      </c>
      <c r="I7" s="382" t="s">
        <v>77</v>
      </c>
      <c r="J7" s="382"/>
      <c r="K7" s="381" t="s">
        <v>78</v>
      </c>
      <c r="L7" s="381"/>
      <c r="M7" s="381"/>
      <c r="N7" s="381"/>
    </row>
    <row r="8" spans="2:18" x14ac:dyDescent="0.3">
      <c r="B8" s="125" t="s">
        <v>79</v>
      </c>
      <c r="C8" s="109" t="s">
        <v>80</v>
      </c>
      <c r="D8" s="126" t="s">
        <v>81</v>
      </c>
      <c r="E8" s="127" t="s">
        <v>82</v>
      </c>
      <c r="F8" s="109" t="s">
        <v>83</v>
      </c>
      <c r="G8" s="109" t="s">
        <v>84</v>
      </c>
      <c r="H8" s="128"/>
      <c r="I8" s="109" t="s">
        <v>85</v>
      </c>
      <c r="J8" s="109" t="s">
        <v>86</v>
      </c>
      <c r="K8" s="111" t="s">
        <v>87</v>
      </c>
      <c r="L8" s="111" t="s">
        <v>88</v>
      </c>
      <c r="M8" s="111" t="s">
        <v>89</v>
      </c>
      <c r="N8" s="111" t="s">
        <v>90</v>
      </c>
      <c r="P8" s="123" t="s">
        <v>91</v>
      </c>
    </row>
    <row r="9" spans="2:18" x14ac:dyDescent="0.3">
      <c r="B9" s="129" t="s">
        <v>56</v>
      </c>
      <c r="C9" s="130" t="s">
        <v>92</v>
      </c>
      <c r="D9" s="130">
        <v>1000</v>
      </c>
      <c r="E9" s="130">
        <v>24999</v>
      </c>
      <c r="F9" s="130">
        <v>12500</v>
      </c>
      <c r="G9" s="131">
        <v>75</v>
      </c>
      <c r="H9" s="132">
        <v>75</v>
      </c>
      <c r="I9" s="133">
        <f>SUM(G9+H9)</f>
        <v>150</v>
      </c>
      <c r="J9" s="133">
        <f>SUM(I9/100)*102</f>
        <v>153</v>
      </c>
      <c r="K9" s="134">
        <v>0.6</v>
      </c>
      <c r="L9" s="134">
        <v>0.4</v>
      </c>
      <c r="M9" s="135">
        <f>SUM(J9*K9)/365*100</f>
        <v>25.150684931506852</v>
      </c>
      <c r="N9" s="136">
        <f>SUM(J9*L9)/F9*100</f>
        <v>0.48960000000000004</v>
      </c>
      <c r="P9" s="123">
        <f>VALUE(LEFT(C9,2))</f>
        <v>12</v>
      </c>
      <c r="Q9" s="123">
        <v>25</v>
      </c>
      <c r="R9" s="123">
        <f>ROUNDDOWN(Q9/12,0)*12</f>
        <v>24</v>
      </c>
    </row>
    <row r="10" spans="2:18" x14ac:dyDescent="0.3">
      <c r="B10" s="129" t="s">
        <v>56</v>
      </c>
      <c r="C10" s="130" t="s">
        <v>92</v>
      </c>
      <c r="D10" s="130">
        <v>25000</v>
      </c>
      <c r="E10" s="130">
        <v>49999</v>
      </c>
      <c r="F10" s="130">
        <v>25000</v>
      </c>
      <c r="G10" s="131">
        <v>75</v>
      </c>
      <c r="H10" s="132">
        <v>100</v>
      </c>
      <c r="I10" s="133">
        <f t="shared" ref="I10:I29" si="0">SUM(G10+H10)</f>
        <v>175</v>
      </c>
      <c r="J10" s="133">
        <f t="shared" ref="J10:J50" si="1">SUM(I10/100)*102</f>
        <v>178.5</v>
      </c>
      <c r="K10" s="134">
        <v>0.75</v>
      </c>
      <c r="L10" s="134">
        <v>0.25</v>
      </c>
      <c r="M10" s="135">
        <f t="shared" ref="M10:M29" si="2">SUM(J10*K10)/365*100</f>
        <v>36.678082191780817</v>
      </c>
      <c r="N10" s="136">
        <f t="shared" ref="N10:N29" si="3">SUM(J10*L10)/F10*100</f>
        <v>0.17849999999999999</v>
      </c>
      <c r="P10" s="123">
        <f t="shared" ref="P10:P50" si="4">VALUE(LEFT(C10,2))</f>
        <v>12</v>
      </c>
    </row>
    <row r="11" spans="2:18" x14ac:dyDescent="0.3">
      <c r="B11" s="129" t="s">
        <v>56</v>
      </c>
      <c r="C11" s="130" t="s">
        <v>92</v>
      </c>
      <c r="D11" s="130">
        <v>50000</v>
      </c>
      <c r="E11" s="130">
        <v>73199</v>
      </c>
      <c r="F11" s="130">
        <v>50000</v>
      </c>
      <c r="G11" s="131">
        <v>75</v>
      </c>
      <c r="H11" s="132">
        <v>125</v>
      </c>
      <c r="I11" s="133">
        <f t="shared" si="0"/>
        <v>200</v>
      </c>
      <c r="J11" s="133">
        <f t="shared" si="1"/>
        <v>204</v>
      </c>
      <c r="K11" s="134">
        <v>0.5</v>
      </c>
      <c r="L11" s="134">
        <v>0.5</v>
      </c>
      <c r="M11" s="135">
        <f t="shared" si="2"/>
        <v>27.945205479452056</v>
      </c>
      <c r="N11" s="136">
        <f t="shared" si="3"/>
        <v>0.20400000000000001</v>
      </c>
      <c r="P11" s="123">
        <f t="shared" si="4"/>
        <v>12</v>
      </c>
    </row>
    <row r="12" spans="2:18" x14ac:dyDescent="0.3">
      <c r="B12" s="129" t="s">
        <v>56</v>
      </c>
      <c r="C12" s="130" t="s">
        <v>92</v>
      </c>
      <c r="D12" s="130">
        <v>73200</v>
      </c>
      <c r="E12" s="130">
        <v>124999</v>
      </c>
      <c r="F12" s="130">
        <v>73200</v>
      </c>
      <c r="G12" s="131">
        <v>75</v>
      </c>
      <c r="H12" s="132">
        <v>150</v>
      </c>
      <c r="I12" s="133">
        <f t="shared" si="0"/>
        <v>225</v>
      </c>
      <c r="J12" s="133">
        <f t="shared" si="1"/>
        <v>229.5</v>
      </c>
      <c r="K12" s="134">
        <v>0.35</v>
      </c>
      <c r="L12" s="134">
        <v>0.65</v>
      </c>
      <c r="M12" s="135">
        <f t="shared" si="2"/>
        <v>22.006849315068493</v>
      </c>
      <c r="N12" s="136">
        <f t="shared" si="3"/>
        <v>0.2037909836065574</v>
      </c>
      <c r="P12" s="123">
        <f t="shared" si="4"/>
        <v>12</v>
      </c>
    </row>
    <row r="13" spans="2:18" x14ac:dyDescent="0.3">
      <c r="B13" s="129" t="s">
        <v>56</v>
      </c>
      <c r="C13" s="130" t="s">
        <v>92</v>
      </c>
      <c r="D13" s="130">
        <v>125000</v>
      </c>
      <c r="E13" s="130">
        <v>292999</v>
      </c>
      <c r="F13" s="130">
        <v>125000</v>
      </c>
      <c r="G13" s="131">
        <v>75</v>
      </c>
      <c r="H13" s="132">
        <v>400</v>
      </c>
      <c r="I13" s="133">
        <f t="shared" si="0"/>
        <v>475</v>
      </c>
      <c r="J13" s="133">
        <f t="shared" si="1"/>
        <v>484.5</v>
      </c>
      <c r="K13" s="134">
        <v>0.2</v>
      </c>
      <c r="L13" s="134">
        <v>0.8</v>
      </c>
      <c r="M13" s="135">
        <f t="shared" si="2"/>
        <v>26.547945205479458</v>
      </c>
      <c r="N13" s="136">
        <f t="shared" si="3"/>
        <v>0.31008000000000002</v>
      </c>
      <c r="P13" s="123">
        <f t="shared" si="4"/>
        <v>12</v>
      </c>
    </row>
    <row r="14" spans="2:18" x14ac:dyDescent="0.3">
      <c r="B14" s="129" t="s">
        <v>56</v>
      </c>
      <c r="C14" s="130" t="s">
        <v>92</v>
      </c>
      <c r="D14" s="130">
        <v>293000</v>
      </c>
      <c r="E14" s="130">
        <v>449999</v>
      </c>
      <c r="F14" s="130">
        <v>293000</v>
      </c>
      <c r="G14" s="131">
        <v>75</v>
      </c>
      <c r="H14" s="132">
        <v>550</v>
      </c>
      <c r="I14" s="133">
        <f t="shared" si="0"/>
        <v>625</v>
      </c>
      <c r="J14" s="133">
        <f t="shared" si="1"/>
        <v>637.5</v>
      </c>
      <c r="K14" s="134">
        <v>0.1</v>
      </c>
      <c r="L14" s="134">
        <v>0.9</v>
      </c>
      <c r="M14" s="135">
        <f t="shared" si="2"/>
        <v>17.465753424657535</v>
      </c>
      <c r="N14" s="136">
        <f t="shared" si="3"/>
        <v>0.19581911262798635</v>
      </c>
      <c r="P14" s="123">
        <f t="shared" si="4"/>
        <v>12</v>
      </c>
    </row>
    <row r="15" spans="2:18" x14ac:dyDescent="0.3">
      <c r="B15" s="129" t="s">
        <v>56</v>
      </c>
      <c r="C15" s="130" t="s">
        <v>92</v>
      </c>
      <c r="D15" s="130">
        <v>450000</v>
      </c>
      <c r="E15" s="130">
        <v>731999</v>
      </c>
      <c r="F15" s="130">
        <v>450000</v>
      </c>
      <c r="G15" s="131">
        <v>75</v>
      </c>
      <c r="H15" s="132">
        <v>750</v>
      </c>
      <c r="I15" s="133">
        <f t="shared" si="0"/>
        <v>825</v>
      </c>
      <c r="J15" s="133">
        <f t="shared" si="1"/>
        <v>841.5</v>
      </c>
      <c r="K15" s="134">
        <v>0.1</v>
      </c>
      <c r="L15" s="134">
        <v>0.9</v>
      </c>
      <c r="M15" s="135">
        <f t="shared" si="2"/>
        <v>23.054794520547947</v>
      </c>
      <c r="N15" s="136">
        <f t="shared" si="3"/>
        <v>0.16830000000000001</v>
      </c>
      <c r="P15" s="123">
        <f t="shared" si="4"/>
        <v>12</v>
      </c>
    </row>
    <row r="16" spans="2:18" x14ac:dyDescent="0.3">
      <c r="B16" s="129" t="s">
        <v>56</v>
      </c>
      <c r="C16" s="130" t="s">
        <v>93</v>
      </c>
      <c r="D16" s="130">
        <v>1000</v>
      </c>
      <c r="E16" s="130">
        <v>24999</v>
      </c>
      <c r="F16" s="130">
        <v>12500</v>
      </c>
      <c r="G16" s="131">
        <v>75</v>
      </c>
      <c r="H16" s="132">
        <v>75</v>
      </c>
      <c r="I16" s="133">
        <f t="shared" si="0"/>
        <v>150</v>
      </c>
      <c r="J16" s="133">
        <f t="shared" si="1"/>
        <v>153</v>
      </c>
      <c r="K16" s="134">
        <v>0.6</v>
      </c>
      <c r="L16" s="134">
        <v>0.4</v>
      </c>
      <c r="M16" s="135">
        <f t="shared" si="2"/>
        <v>25.150684931506852</v>
      </c>
      <c r="N16" s="136">
        <f t="shared" si="3"/>
        <v>0.48960000000000004</v>
      </c>
      <c r="P16" s="123">
        <f t="shared" si="4"/>
        <v>24</v>
      </c>
    </row>
    <row r="17" spans="2:16" x14ac:dyDescent="0.3">
      <c r="B17" s="129" t="s">
        <v>56</v>
      </c>
      <c r="C17" s="130" t="s">
        <v>93</v>
      </c>
      <c r="D17" s="130">
        <v>25000</v>
      </c>
      <c r="E17" s="130">
        <v>49999</v>
      </c>
      <c r="F17" s="130">
        <v>25000</v>
      </c>
      <c r="G17" s="131">
        <v>75</v>
      </c>
      <c r="H17" s="132">
        <v>100</v>
      </c>
      <c r="I17" s="133">
        <f t="shared" si="0"/>
        <v>175</v>
      </c>
      <c r="J17" s="133">
        <f t="shared" si="1"/>
        <v>178.5</v>
      </c>
      <c r="K17" s="134">
        <v>0.75</v>
      </c>
      <c r="L17" s="134">
        <v>0.25</v>
      </c>
      <c r="M17" s="135">
        <f t="shared" si="2"/>
        <v>36.678082191780817</v>
      </c>
      <c r="N17" s="136">
        <f t="shared" si="3"/>
        <v>0.17849999999999999</v>
      </c>
      <c r="P17" s="123">
        <f t="shared" si="4"/>
        <v>24</v>
      </c>
    </row>
    <row r="18" spans="2:16" x14ac:dyDescent="0.3">
      <c r="B18" s="129" t="s">
        <v>56</v>
      </c>
      <c r="C18" s="130" t="s">
        <v>93</v>
      </c>
      <c r="D18" s="130">
        <v>50000</v>
      </c>
      <c r="E18" s="130">
        <v>73199</v>
      </c>
      <c r="F18" s="130">
        <v>50000</v>
      </c>
      <c r="G18" s="131">
        <v>75</v>
      </c>
      <c r="H18" s="132">
        <v>125</v>
      </c>
      <c r="I18" s="133">
        <f t="shared" si="0"/>
        <v>200</v>
      </c>
      <c r="J18" s="133">
        <f t="shared" si="1"/>
        <v>204</v>
      </c>
      <c r="K18" s="134">
        <v>0.5</v>
      </c>
      <c r="L18" s="134">
        <v>0.5</v>
      </c>
      <c r="M18" s="135">
        <f t="shared" si="2"/>
        <v>27.945205479452056</v>
      </c>
      <c r="N18" s="136">
        <f t="shared" si="3"/>
        <v>0.20400000000000001</v>
      </c>
      <c r="P18" s="123">
        <f t="shared" si="4"/>
        <v>24</v>
      </c>
    </row>
    <row r="19" spans="2:16" x14ac:dyDescent="0.3">
      <c r="B19" s="129" t="s">
        <v>56</v>
      </c>
      <c r="C19" s="130" t="s">
        <v>93</v>
      </c>
      <c r="D19" s="130">
        <v>73200</v>
      </c>
      <c r="E19" s="130">
        <v>124999</v>
      </c>
      <c r="F19" s="130">
        <v>73200</v>
      </c>
      <c r="G19" s="131">
        <v>75</v>
      </c>
      <c r="H19" s="132">
        <v>150</v>
      </c>
      <c r="I19" s="133">
        <f t="shared" si="0"/>
        <v>225</v>
      </c>
      <c r="J19" s="133">
        <f t="shared" si="1"/>
        <v>229.5</v>
      </c>
      <c r="K19" s="134">
        <v>0.3</v>
      </c>
      <c r="L19" s="134">
        <v>0.7</v>
      </c>
      <c r="M19" s="135">
        <f t="shared" si="2"/>
        <v>18.863013698630134</v>
      </c>
      <c r="N19" s="136">
        <f t="shared" si="3"/>
        <v>0.21946721311475406</v>
      </c>
      <c r="P19" s="123">
        <f t="shared" si="4"/>
        <v>24</v>
      </c>
    </row>
    <row r="20" spans="2:16" x14ac:dyDescent="0.3">
      <c r="B20" s="129" t="s">
        <v>56</v>
      </c>
      <c r="C20" s="130" t="s">
        <v>93</v>
      </c>
      <c r="D20" s="130">
        <v>125000</v>
      </c>
      <c r="E20" s="130">
        <v>292999</v>
      </c>
      <c r="F20" s="130">
        <v>125000</v>
      </c>
      <c r="G20" s="131">
        <v>75</v>
      </c>
      <c r="H20" s="132">
        <v>400</v>
      </c>
      <c r="I20" s="133">
        <f t="shared" si="0"/>
        <v>475</v>
      </c>
      <c r="J20" s="133">
        <f t="shared" si="1"/>
        <v>484.5</v>
      </c>
      <c r="K20" s="134">
        <v>0.3</v>
      </c>
      <c r="L20" s="134">
        <v>0.7</v>
      </c>
      <c r="M20" s="135">
        <f t="shared" si="2"/>
        <v>39.821917808219176</v>
      </c>
      <c r="N20" s="136">
        <f t="shared" si="3"/>
        <v>0.27132000000000001</v>
      </c>
      <c r="P20" s="123">
        <f t="shared" si="4"/>
        <v>24</v>
      </c>
    </row>
    <row r="21" spans="2:16" x14ac:dyDescent="0.3">
      <c r="B21" s="129" t="s">
        <v>56</v>
      </c>
      <c r="C21" s="130" t="s">
        <v>93</v>
      </c>
      <c r="D21" s="130">
        <v>293000</v>
      </c>
      <c r="E21" s="130">
        <v>449999</v>
      </c>
      <c r="F21" s="130">
        <v>293000</v>
      </c>
      <c r="G21" s="131">
        <v>75</v>
      </c>
      <c r="H21" s="132">
        <v>550</v>
      </c>
      <c r="I21" s="133">
        <f t="shared" si="0"/>
        <v>625</v>
      </c>
      <c r="J21" s="133">
        <f t="shared" si="1"/>
        <v>637.5</v>
      </c>
      <c r="K21" s="134">
        <v>0.1</v>
      </c>
      <c r="L21" s="134">
        <v>0.9</v>
      </c>
      <c r="M21" s="135">
        <f t="shared" si="2"/>
        <v>17.465753424657535</v>
      </c>
      <c r="N21" s="136">
        <f t="shared" si="3"/>
        <v>0.19581911262798635</v>
      </c>
      <c r="P21" s="123">
        <f t="shared" si="4"/>
        <v>24</v>
      </c>
    </row>
    <row r="22" spans="2:16" x14ac:dyDescent="0.3">
      <c r="B22" s="129" t="s">
        <v>56</v>
      </c>
      <c r="C22" s="130" t="s">
        <v>93</v>
      </c>
      <c r="D22" s="130">
        <v>450000</v>
      </c>
      <c r="E22" s="130">
        <v>731999</v>
      </c>
      <c r="F22" s="130">
        <v>450000</v>
      </c>
      <c r="G22" s="131">
        <v>75</v>
      </c>
      <c r="H22" s="132">
        <v>750</v>
      </c>
      <c r="I22" s="133">
        <f t="shared" si="0"/>
        <v>825</v>
      </c>
      <c r="J22" s="133">
        <f t="shared" si="1"/>
        <v>841.5</v>
      </c>
      <c r="K22" s="134">
        <v>0.1</v>
      </c>
      <c r="L22" s="134">
        <v>0.9</v>
      </c>
      <c r="M22" s="135">
        <f t="shared" si="2"/>
        <v>23.054794520547947</v>
      </c>
      <c r="N22" s="136">
        <f t="shared" si="3"/>
        <v>0.16830000000000001</v>
      </c>
      <c r="P22" s="123">
        <f t="shared" si="4"/>
        <v>24</v>
      </c>
    </row>
    <row r="23" spans="2:16" x14ac:dyDescent="0.3">
      <c r="B23" s="129" t="s">
        <v>56</v>
      </c>
      <c r="C23" s="130" t="s">
        <v>94</v>
      </c>
      <c r="D23" s="130">
        <v>1000</v>
      </c>
      <c r="E23" s="130">
        <v>24999</v>
      </c>
      <c r="F23" s="130">
        <v>12500</v>
      </c>
      <c r="G23" s="131">
        <v>75</v>
      </c>
      <c r="H23" s="132">
        <v>75</v>
      </c>
      <c r="I23" s="133">
        <f t="shared" si="0"/>
        <v>150</v>
      </c>
      <c r="J23" s="133">
        <f t="shared" si="1"/>
        <v>153</v>
      </c>
      <c r="K23" s="134">
        <v>0.6</v>
      </c>
      <c r="L23" s="134">
        <v>0.4</v>
      </c>
      <c r="M23" s="135">
        <f t="shared" si="2"/>
        <v>25.150684931506852</v>
      </c>
      <c r="N23" s="136">
        <f t="shared" si="3"/>
        <v>0.48960000000000004</v>
      </c>
      <c r="P23" s="123">
        <f t="shared" si="4"/>
        <v>36</v>
      </c>
    </row>
    <row r="24" spans="2:16" x14ac:dyDescent="0.3">
      <c r="B24" s="129" t="s">
        <v>56</v>
      </c>
      <c r="C24" s="130" t="s">
        <v>94</v>
      </c>
      <c r="D24" s="130">
        <v>25000</v>
      </c>
      <c r="E24" s="130">
        <v>49999</v>
      </c>
      <c r="F24" s="130">
        <v>25000</v>
      </c>
      <c r="G24" s="131">
        <v>75</v>
      </c>
      <c r="H24" s="132">
        <v>100</v>
      </c>
      <c r="I24" s="133">
        <f t="shared" si="0"/>
        <v>175</v>
      </c>
      <c r="J24" s="133">
        <f t="shared" si="1"/>
        <v>178.5</v>
      </c>
      <c r="K24" s="134">
        <v>0.75</v>
      </c>
      <c r="L24" s="134">
        <v>0.25</v>
      </c>
      <c r="M24" s="135">
        <f t="shared" si="2"/>
        <v>36.678082191780817</v>
      </c>
      <c r="N24" s="136">
        <f t="shared" si="3"/>
        <v>0.17849999999999999</v>
      </c>
      <c r="P24" s="123">
        <f t="shared" si="4"/>
        <v>36</v>
      </c>
    </row>
    <row r="25" spans="2:16" x14ac:dyDescent="0.3">
      <c r="B25" s="129" t="s">
        <v>56</v>
      </c>
      <c r="C25" s="130" t="s">
        <v>94</v>
      </c>
      <c r="D25" s="130">
        <v>50000</v>
      </c>
      <c r="E25" s="130">
        <v>73199</v>
      </c>
      <c r="F25" s="130">
        <v>50000</v>
      </c>
      <c r="G25" s="131">
        <v>75</v>
      </c>
      <c r="H25" s="132">
        <v>125</v>
      </c>
      <c r="I25" s="133">
        <f t="shared" si="0"/>
        <v>200</v>
      </c>
      <c r="J25" s="133">
        <f t="shared" si="1"/>
        <v>204</v>
      </c>
      <c r="K25" s="134">
        <v>0.5</v>
      </c>
      <c r="L25" s="134">
        <v>0.5</v>
      </c>
      <c r="M25" s="135">
        <f t="shared" si="2"/>
        <v>27.945205479452056</v>
      </c>
      <c r="N25" s="136">
        <f t="shared" si="3"/>
        <v>0.20400000000000001</v>
      </c>
      <c r="P25" s="123">
        <f t="shared" si="4"/>
        <v>36</v>
      </c>
    </row>
    <row r="26" spans="2:16" x14ac:dyDescent="0.3">
      <c r="B26" s="129" t="s">
        <v>56</v>
      </c>
      <c r="C26" s="130" t="s">
        <v>94</v>
      </c>
      <c r="D26" s="130">
        <v>73200</v>
      </c>
      <c r="E26" s="130">
        <v>124999</v>
      </c>
      <c r="F26" s="130">
        <v>73200</v>
      </c>
      <c r="G26" s="131">
        <v>75</v>
      </c>
      <c r="H26" s="132">
        <v>150</v>
      </c>
      <c r="I26" s="133">
        <f t="shared" si="0"/>
        <v>225</v>
      </c>
      <c r="J26" s="133">
        <f t="shared" si="1"/>
        <v>229.5</v>
      </c>
      <c r="K26" s="134">
        <v>0.3</v>
      </c>
      <c r="L26" s="134">
        <v>0.7</v>
      </c>
      <c r="M26" s="135">
        <f t="shared" si="2"/>
        <v>18.863013698630134</v>
      </c>
      <c r="N26" s="136">
        <f t="shared" si="3"/>
        <v>0.21946721311475406</v>
      </c>
      <c r="P26" s="123">
        <f t="shared" si="4"/>
        <v>36</v>
      </c>
    </row>
    <row r="27" spans="2:16" x14ac:dyDescent="0.3">
      <c r="B27" s="129" t="s">
        <v>56</v>
      </c>
      <c r="C27" s="130" t="s">
        <v>94</v>
      </c>
      <c r="D27" s="130">
        <v>125000</v>
      </c>
      <c r="E27" s="130">
        <v>292999</v>
      </c>
      <c r="F27" s="130">
        <v>125000</v>
      </c>
      <c r="G27" s="131">
        <v>75</v>
      </c>
      <c r="H27" s="132">
        <v>400</v>
      </c>
      <c r="I27" s="133">
        <f t="shared" si="0"/>
        <v>475</v>
      </c>
      <c r="J27" s="133">
        <f t="shared" si="1"/>
        <v>484.5</v>
      </c>
      <c r="K27" s="134">
        <v>0.3</v>
      </c>
      <c r="L27" s="134">
        <v>0.7</v>
      </c>
      <c r="M27" s="135">
        <f t="shared" si="2"/>
        <v>39.821917808219176</v>
      </c>
      <c r="N27" s="136">
        <f t="shared" si="3"/>
        <v>0.27132000000000001</v>
      </c>
      <c r="P27" s="123">
        <f t="shared" si="4"/>
        <v>36</v>
      </c>
    </row>
    <row r="28" spans="2:16" x14ac:dyDescent="0.3">
      <c r="B28" s="129" t="s">
        <v>56</v>
      </c>
      <c r="C28" s="130" t="s">
        <v>94</v>
      </c>
      <c r="D28" s="130">
        <v>293000</v>
      </c>
      <c r="E28" s="130">
        <v>449999</v>
      </c>
      <c r="F28" s="130">
        <v>293000</v>
      </c>
      <c r="G28" s="131">
        <v>75</v>
      </c>
      <c r="H28" s="132">
        <v>550</v>
      </c>
      <c r="I28" s="133">
        <f t="shared" si="0"/>
        <v>625</v>
      </c>
      <c r="J28" s="133">
        <f t="shared" si="1"/>
        <v>637.5</v>
      </c>
      <c r="K28" s="134">
        <v>0.1</v>
      </c>
      <c r="L28" s="134">
        <v>0.9</v>
      </c>
      <c r="M28" s="135">
        <f t="shared" si="2"/>
        <v>17.465753424657535</v>
      </c>
      <c r="N28" s="136">
        <f t="shared" si="3"/>
        <v>0.19581911262798635</v>
      </c>
      <c r="P28" s="123">
        <f t="shared" si="4"/>
        <v>36</v>
      </c>
    </row>
    <row r="29" spans="2:16" x14ac:dyDescent="0.3">
      <c r="B29" s="129" t="s">
        <v>56</v>
      </c>
      <c r="C29" s="130" t="s">
        <v>94</v>
      </c>
      <c r="D29" s="130">
        <v>450000</v>
      </c>
      <c r="E29" s="130">
        <v>731999</v>
      </c>
      <c r="F29" s="130">
        <v>450000</v>
      </c>
      <c r="G29" s="131">
        <v>75</v>
      </c>
      <c r="H29" s="132">
        <v>750</v>
      </c>
      <c r="I29" s="133">
        <f t="shared" si="0"/>
        <v>825</v>
      </c>
      <c r="J29" s="133">
        <f t="shared" si="1"/>
        <v>841.5</v>
      </c>
      <c r="K29" s="134">
        <v>0.1</v>
      </c>
      <c r="L29" s="134">
        <v>0.9</v>
      </c>
      <c r="M29" s="135">
        <f t="shared" si="2"/>
        <v>23.054794520547947</v>
      </c>
      <c r="N29" s="136">
        <f t="shared" si="3"/>
        <v>0.16830000000000001</v>
      </c>
      <c r="P29" s="123">
        <f t="shared" si="4"/>
        <v>36</v>
      </c>
    </row>
    <row r="30" spans="2:16" x14ac:dyDescent="0.3">
      <c r="B30" s="129" t="s">
        <v>95</v>
      </c>
      <c r="C30" s="130" t="s">
        <v>92</v>
      </c>
      <c r="D30" s="130">
        <v>1000</v>
      </c>
      <c r="E30" s="130">
        <v>24999</v>
      </c>
      <c r="F30" s="130">
        <v>12500</v>
      </c>
      <c r="G30" s="131">
        <v>75</v>
      </c>
      <c r="H30" s="132">
        <v>125</v>
      </c>
      <c r="I30" s="133">
        <f>SUM(G30+H30)</f>
        <v>200</v>
      </c>
      <c r="J30" s="133">
        <f>SUM(I30/100)*102</f>
        <v>204</v>
      </c>
      <c r="K30" s="134">
        <v>0.7</v>
      </c>
      <c r="L30" s="134">
        <v>0.3</v>
      </c>
      <c r="M30" s="135">
        <f>SUM(J30*K30)/365*100</f>
        <v>39.123287671232873</v>
      </c>
      <c r="N30" s="136">
        <f>SUM(J30*L30)/F30*100</f>
        <v>0.48959999999999992</v>
      </c>
      <c r="P30" s="123">
        <f t="shared" si="4"/>
        <v>12</v>
      </c>
    </row>
    <row r="31" spans="2:16" x14ac:dyDescent="0.3">
      <c r="B31" s="129" t="s">
        <v>95</v>
      </c>
      <c r="C31" s="130" t="s">
        <v>92</v>
      </c>
      <c r="D31" s="130">
        <v>25000</v>
      </c>
      <c r="E31" s="130">
        <v>49999</v>
      </c>
      <c r="F31" s="130">
        <v>25000</v>
      </c>
      <c r="G31" s="131">
        <v>75</v>
      </c>
      <c r="H31" s="132">
        <v>150</v>
      </c>
      <c r="I31" s="133">
        <f t="shared" ref="I31:I50" si="5">SUM(G31+H31)</f>
        <v>225</v>
      </c>
      <c r="J31" s="133">
        <f t="shared" si="1"/>
        <v>229.5</v>
      </c>
      <c r="K31" s="134">
        <v>0.75</v>
      </c>
      <c r="L31" s="134">
        <v>0.25</v>
      </c>
      <c r="M31" s="135">
        <f t="shared" ref="M31:M50" si="6">SUM(J31*K31)/365*100</f>
        <v>47.157534246575345</v>
      </c>
      <c r="N31" s="136">
        <f t="shared" ref="N31:N50" si="7">SUM(J31*L31)/F31*100</f>
        <v>0.22950000000000001</v>
      </c>
      <c r="P31" s="123">
        <f t="shared" si="4"/>
        <v>12</v>
      </c>
    </row>
    <row r="32" spans="2:16" x14ac:dyDescent="0.3">
      <c r="B32" s="129" t="s">
        <v>95</v>
      </c>
      <c r="C32" s="130" t="s">
        <v>92</v>
      </c>
      <c r="D32" s="130">
        <v>50000</v>
      </c>
      <c r="E32" s="130">
        <v>73199</v>
      </c>
      <c r="F32" s="130">
        <v>50000</v>
      </c>
      <c r="G32" s="131">
        <v>75</v>
      </c>
      <c r="H32" s="132">
        <v>150</v>
      </c>
      <c r="I32" s="133">
        <f t="shared" si="5"/>
        <v>225</v>
      </c>
      <c r="J32" s="133">
        <f t="shared" si="1"/>
        <v>229.5</v>
      </c>
      <c r="K32" s="134">
        <v>0.5</v>
      </c>
      <c r="L32" s="134">
        <v>0.5</v>
      </c>
      <c r="M32" s="135">
        <f t="shared" si="6"/>
        <v>31.438356164383563</v>
      </c>
      <c r="N32" s="136">
        <f t="shared" si="7"/>
        <v>0.22950000000000001</v>
      </c>
      <c r="P32" s="123">
        <f t="shared" si="4"/>
        <v>12</v>
      </c>
    </row>
    <row r="33" spans="2:16" x14ac:dyDescent="0.3">
      <c r="B33" s="129" t="s">
        <v>95</v>
      </c>
      <c r="C33" s="130" t="s">
        <v>92</v>
      </c>
      <c r="D33" s="130">
        <v>73200</v>
      </c>
      <c r="E33" s="130">
        <v>124999</v>
      </c>
      <c r="F33" s="130">
        <v>73200</v>
      </c>
      <c r="G33" s="131">
        <v>75</v>
      </c>
      <c r="H33" s="132">
        <v>175</v>
      </c>
      <c r="I33" s="133">
        <f t="shared" si="5"/>
        <v>250</v>
      </c>
      <c r="J33" s="133">
        <f t="shared" si="1"/>
        <v>255</v>
      </c>
      <c r="K33" s="134">
        <v>0.3</v>
      </c>
      <c r="L33" s="134">
        <v>0.7</v>
      </c>
      <c r="M33" s="135">
        <f t="shared" si="6"/>
        <v>20.958904109589042</v>
      </c>
      <c r="N33" s="136">
        <f t="shared" si="7"/>
        <v>0.24385245901639344</v>
      </c>
      <c r="P33" s="123">
        <f t="shared" si="4"/>
        <v>12</v>
      </c>
    </row>
    <row r="34" spans="2:16" x14ac:dyDescent="0.3">
      <c r="B34" s="129" t="s">
        <v>95</v>
      </c>
      <c r="C34" s="130" t="s">
        <v>92</v>
      </c>
      <c r="D34" s="130">
        <v>125000</v>
      </c>
      <c r="E34" s="130">
        <v>292999</v>
      </c>
      <c r="F34" s="130">
        <v>125000</v>
      </c>
      <c r="G34" s="131">
        <v>75</v>
      </c>
      <c r="H34" s="132">
        <v>450</v>
      </c>
      <c r="I34" s="133">
        <f t="shared" si="5"/>
        <v>525</v>
      </c>
      <c r="J34" s="133">
        <f t="shared" si="1"/>
        <v>535.5</v>
      </c>
      <c r="K34" s="134">
        <v>0.3</v>
      </c>
      <c r="L34" s="134">
        <v>0.7</v>
      </c>
      <c r="M34" s="135">
        <f t="shared" si="6"/>
        <v>44.013698630136986</v>
      </c>
      <c r="N34" s="136">
        <f t="shared" si="7"/>
        <v>0.29987999999999998</v>
      </c>
      <c r="P34" s="123">
        <f t="shared" si="4"/>
        <v>12</v>
      </c>
    </row>
    <row r="35" spans="2:16" x14ac:dyDescent="0.3">
      <c r="B35" s="129" t="s">
        <v>95</v>
      </c>
      <c r="C35" s="130" t="s">
        <v>92</v>
      </c>
      <c r="D35" s="130">
        <v>293000</v>
      </c>
      <c r="E35" s="130">
        <v>449999</v>
      </c>
      <c r="F35" s="130">
        <v>293000</v>
      </c>
      <c r="G35" s="131">
        <v>75</v>
      </c>
      <c r="H35" s="132">
        <v>800</v>
      </c>
      <c r="I35" s="133">
        <f t="shared" si="5"/>
        <v>875</v>
      </c>
      <c r="J35" s="133">
        <f t="shared" si="1"/>
        <v>892.5</v>
      </c>
      <c r="K35" s="134">
        <v>0.1</v>
      </c>
      <c r="L35" s="134">
        <v>0.9</v>
      </c>
      <c r="M35" s="135">
        <f t="shared" si="6"/>
        <v>24.452054794520546</v>
      </c>
      <c r="N35" s="136">
        <f t="shared" si="7"/>
        <v>0.2741467576791809</v>
      </c>
      <c r="P35" s="123">
        <f t="shared" si="4"/>
        <v>12</v>
      </c>
    </row>
    <row r="36" spans="2:16" x14ac:dyDescent="0.3">
      <c r="B36" s="129" t="s">
        <v>95</v>
      </c>
      <c r="C36" s="130" t="s">
        <v>92</v>
      </c>
      <c r="D36" s="130">
        <v>450000</v>
      </c>
      <c r="E36" s="130">
        <v>731999</v>
      </c>
      <c r="F36" s="130">
        <v>450000</v>
      </c>
      <c r="G36" s="131">
        <v>75</v>
      </c>
      <c r="H36" s="132">
        <v>1200</v>
      </c>
      <c r="I36" s="133">
        <f t="shared" si="5"/>
        <v>1275</v>
      </c>
      <c r="J36" s="133">
        <f t="shared" si="1"/>
        <v>1300.5</v>
      </c>
      <c r="K36" s="134">
        <v>0.1</v>
      </c>
      <c r="L36" s="134">
        <v>0.9</v>
      </c>
      <c r="M36" s="135">
        <f t="shared" si="6"/>
        <v>35.630136986301373</v>
      </c>
      <c r="N36" s="136">
        <f t="shared" si="7"/>
        <v>0.2601</v>
      </c>
      <c r="P36" s="123">
        <f t="shared" si="4"/>
        <v>12</v>
      </c>
    </row>
    <row r="37" spans="2:16" x14ac:dyDescent="0.3">
      <c r="B37" s="129" t="s">
        <v>95</v>
      </c>
      <c r="C37" s="130" t="s">
        <v>93</v>
      </c>
      <c r="D37" s="130">
        <v>1000</v>
      </c>
      <c r="E37" s="130">
        <v>24999</v>
      </c>
      <c r="F37" s="130">
        <v>12500</v>
      </c>
      <c r="G37" s="131">
        <v>75</v>
      </c>
      <c r="H37" s="132">
        <v>125</v>
      </c>
      <c r="I37" s="133">
        <f t="shared" si="5"/>
        <v>200</v>
      </c>
      <c r="J37" s="133">
        <f t="shared" si="1"/>
        <v>204</v>
      </c>
      <c r="K37" s="134">
        <v>0.7</v>
      </c>
      <c r="L37" s="134">
        <v>0.3</v>
      </c>
      <c r="M37" s="135">
        <f t="shared" si="6"/>
        <v>39.123287671232873</v>
      </c>
      <c r="N37" s="136">
        <f t="shared" si="7"/>
        <v>0.48959999999999992</v>
      </c>
      <c r="P37" s="123">
        <f t="shared" si="4"/>
        <v>24</v>
      </c>
    </row>
    <row r="38" spans="2:16" x14ac:dyDescent="0.3">
      <c r="B38" s="129" t="s">
        <v>95</v>
      </c>
      <c r="C38" s="130" t="s">
        <v>93</v>
      </c>
      <c r="D38" s="130">
        <v>25000</v>
      </c>
      <c r="E38" s="130">
        <v>49999</v>
      </c>
      <c r="F38" s="130">
        <v>25000</v>
      </c>
      <c r="G38" s="131">
        <v>75</v>
      </c>
      <c r="H38" s="132">
        <v>150</v>
      </c>
      <c r="I38" s="133">
        <f t="shared" si="5"/>
        <v>225</v>
      </c>
      <c r="J38" s="133">
        <f t="shared" si="1"/>
        <v>229.5</v>
      </c>
      <c r="K38" s="134">
        <v>0.75</v>
      </c>
      <c r="L38" s="134">
        <v>0.25</v>
      </c>
      <c r="M38" s="135">
        <f t="shared" si="6"/>
        <v>47.157534246575345</v>
      </c>
      <c r="N38" s="136">
        <f t="shared" si="7"/>
        <v>0.22950000000000001</v>
      </c>
      <c r="P38" s="123">
        <f t="shared" si="4"/>
        <v>24</v>
      </c>
    </row>
    <row r="39" spans="2:16" x14ac:dyDescent="0.3">
      <c r="B39" s="129" t="s">
        <v>95</v>
      </c>
      <c r="C39" s="130" t="s">
        <v>93</v>
      </c>
      <c r="D39" s="130">
        <v>50000</v>
      </c>
      <c r="E39" s="130">
        <v>73199</v>
      </c>
      <c r="F39" s="130">
        <v>50000</v>
      </c>
      <c r="G39" s="131">
        <v>75</v>
      </c>
      <c r="H39" s="132">
        <v>150</v>
      </c>
      <c r="I39" s="133">
        <f t="shared" si="5"/>
        <v>225</v>
      </c>
      <c r="J39" s="133">
        <f t="shared" si="1"/>
        <v>229.5</v>
      </c>
      <c r="K39" s="134">
        <v>0.5</v>
      </c>
      <c r="L39" s="134">
        <v>0.5</v>
      </c>
      <c r="M39" s="135">
        <f t="shared" si="6"/>
        <v>31.438356164383563</v>
      </c>
      <c r="N39" s="136">
        <f t="shared" si="7"/>
        <v>0.22950000000000001</v>
      </c>
      <c r="P39" s="123">
        <f t="shared" si="4"/>
        <v>24</v>
      </c>
    </row>
    <row r="40" spans="2:16" x14ac:dyDescent="0.3">
      <c r="B40" s="129" t="s">
        <v>95</v>
      </c>
      <c r="C40" s="130" t="s">
        <v>93</v>
      </c>
      <c r="D40" s="130">
        <v>73200</v>
      </c>
      <c r="E40" s="130">
        <v>124999</v>
      </c>
      <c r="F40" s="130">
        <v>73200</v>
      </c>
      <c r="G40" s="131">
        <v>75</v>
      </c>
      <c r="H40" s="132">
        <v>175</v>
      </c>
      <c r="I40" s="133">
        <f t="shared" si="5"/>
        <v>250</v>
      </c>
      <c r="J40" s="133">
        <f t="shared" si="1"/>
        <v>255</v>
      </c>
      <c r="K40" s="134">
        <v>0.3</v>
      </c>
      <c r="L40" s="134">
        <v>0.7</v>
      </c>
      <c r="M40" s="135">
        <f t="shared" si="6"/>
        <v>20.958904109589042</v>
      </c>
      <c r="N40" s="136">
        <f t="shared" si="7"/>
        <v>0.24385245901639344</v>
      </c>
      <c r="P40" s="123">
        <f t="shared" si="4"/>
        <v>24</v>
      </c>
    </row>
    <row r="41" spans="2:16" x14ac:dyDescent="0.3">
      <c r="B41" s="129" t="s">
        <v>95</v>
      </c>
      <c r="C41" s="130" t="s">
        <v>93</v>
      </c>
      <c r="D41" s="130">
        <v>125000</v>
      </c>
      <c r="E41" s="130">
        <v>292999</v>
      </c>
      <c r="F41" s="130">
        <v>125000</v>
      </c>
      <c r="G41" s="131">
        <v>75</v>
      </c>
      <c r="H41" s="132">
        <v>450</v>
      </c>
      <c r="I41" s="133">
        <f t="shared" si="5"/>
        <v>525</v>
      </c>
      <c r="J41" s="133">
        <f t="shared" si="1"/>
        <v>535.5</v>
      </c>
      <c r="K41" s="134">
        <v>0.3</v>
      </c>
      <c r="L41" s="134">
        <v>0.7</v>
      </c>
      <c r="M41" s="135">
        <f t="shared" si="6"/>
        <v>44.013698630136986</v>
      </c>
      <c r="N41" s="136">
        <f t="shared" si="7"/>
        <v>0.29987999999999998</v>
      </c>
      <c r="P41" s="123">
        <f t="shared" si="4"/>
        <v>24</v>
      </c>
    </row>
    <row r="42" spans="2:16" x14ac:dyDescent="0.3">
      <c r="B42" s="129" t="s">
        <v>95</v>
      </c>
      <c r="C42" s="130" t="s">
        <v>93</v>
      </c>
      <c r="D42" s="130">
        <v>293000</v>
      </c>
      <c r="E42" s="130">
        <v>449999</v>
      </c>
      <c r="F42" s="130">
        <v>293000</v>
      </c>
      <c r="G42" s="131">
        <v>75</v>
      </c>
      <c r="H42" s="132">
        <v>800</v>
      </c>
      <c r="I42" s="133">
        <f t="shared" si="5"/>
        <v>875</v>
      </c>
      <c r="J42" s="133">
        <f t="shared" si="1"/>
        <v>892.5</v>
      </c>
      <c r="K42" s="134">
        <v>0.1</v>
      </c>
      <c r="L42" s="134">
        <v>0.9</v>
      </c>
      <c r="M42" s="135">
        <f t="shared" si="6"/>
        <v>24.452054794520546</v>
      </c>
      <c r="N42" s="136">
        <f t="shared" si="7"/>
        <v>0.2741467576791809</v>
      </c>
      <c r="P42" s="123">
        <f t="shared" si="4"/>
        <v>24</v>
      </c>
    </row>
    <row r="43" spans="2:16" x14ac:dyDescent="0.3">
      <c r="B43" s="129" t="s">
        <v>95</v>
      </c>
      <c r="C43" s="130" t="s">
        <v>93</v>
      </c>
      <c r="D43" s="130">
        <v>450000</v>
      </c>
      <c r="E43" s="130">
        <v>731999</v>
      </c>
      <c r="F43" s="130">
        <v>450000</v>
      </c>
      <c r="G43" s="131">
        <v>75</v>
      </c>
      <c r="H43" s="132">
        <v>1200</v>
      </c>
      <c r="I43" s="133">
        <f t="shared" si="5"/>
        <v>1275</v>
      </c>
      <c r="J43" s="133">
        <f t="shared" si="1"/>
        <v>1300.5</v>
      </c>
      <c r="K43" s="134">
        <v>0.1</v>
      </c>
      <c r="L43" s="134">
        <v>0.9</v>
      </c>
      <c r="M43" s="135">
        <f t="shared" si="6"/>
        <v>35.630136986301373</v>
      </c>
      <c r="N43" s="136">
        <f t="shared" si="7"/>
        <v>0.2601</v>
      </c>
      <c r="P43" s="123">
        <f t="shared" si="4"/>
        <v>24</v>
      </c>
    </row>
    <row r="44" spans="2:16" x14ac:dyDescent="0.3">
      <c r="B44" s="129" t="s">
        <v>95</v>
      </c>
      <c r="C44" s="130" t="s">
        <v>94</v>
      </c>
      <c r="D44" s="130">
        <v>1000</v>
      </c>
      <c r="E44" s="130">
        <v>24999</v>
      </c>
      <c r="F44" s="130">
        <v>12500</v>
      </c>
      <c r="G44" s="131">
        <v>75</v>
      </c>
      <c r="H44" s="132">
        <v>125</v>
      </c>
      <c r="I44" s="133">
        <f t="shared" si="5"/>
        <v>200</v>
      </c>
      <c r="J44" s="133">
        <f t="shared" si="1"/>
        <v>204</v>
      </c>
      <c r="K44" s="134">
        <v>0.7</v>
      </c>
      <c r="L44" s="134">
        <v>0.3</v>
      </c>
      <c r="M44" s="135">
        <f t="shared" si="6"/>
        <v>39.123287671232873</v>
      </c>
      <c r="N44" s="136">
        <f t="shared" si="7"/>
        <v>0.48959999999999992</v>
      </c>
      <c r="P44" s="123">
        <f t="shared" si="4"/>
        <v>36</v>
      </c>
    </row>
    <row r="45" spans="2:16" x14ac:dyDescent="0.3">
      <c r="B45" s="129" t="s">
        <v>95</v>
      </c>
      <c r="C45" s="130" t="s">
        <v>94</v>
      </c>
      <c r="D45" s="130">
        <v>25000</v>
      </c>
      <c r="E45" s="130">
        <v>49999</v>
      </c>
      <c r="F45" s="130">
        <v>25000</v>
      </c>
      <c r="G45" s="131">
        <v>75</v>
      </c>
      <c r="H45" s="132">
        <v>150</v>
      </c>
      <c r="I45" s="133">
        <f t="shared" si="5"/>
        <v>225</v>
      </c>
      <c r="J45" s="133">
        <f t="shared" si="1"/>
        <v>229.5</v>
      </c>
      <c r="K45" s="134">
        <v>0.75</v>
      </c>
      <c r="L45" s="134">
        <v>0.25</v>
      </c>
      <c r="M45" s="135">
        <f t="shared" si="6"/>
        <v>47.157534246575345</v>
      </c>
      <c r="N45" s="136">
        <f t="shared" si="7"/>
        <v>0.22950000000000001</v>
      </c>
      <c r="P45" s="123">
        <f t="shared" si="4"/>
        <v>36</v>
      </c>
    </row>
    <row r="46" spans="2:16" x14ac:dyDescent="0.3">
      <c r="B46" s="129" t="s">
        <v>95</v>
      </c>
      <c r="C46" s="130" t="s">
        <v>94</v>
      </c>
      <c r="D46" s="130">
        <v>50000</v>
      </c>
      <c r="E46" s="130">
        <v>73199</v>
      </c>
      <c r="F46" s="130">
        <v>50000</v>
      </c>
      <c r="G46" s="131">
        <v>75</v>
      </c>
      <c r="H46" s="132">
        <v>150</v>
      </c>
      <c r="I46" s="133">
        <f t="shared" si="5"/>
        <v>225</v>
      </c>
      <c r="J46" s="133">
        <f t="shared" si="1"/>
        <v>229.5</v>
      </c>
      <c r="K46" s="134">
        <v>0.5</v>
      </c>
      <c r="L46" s="134">
        <v>0.5</v>
      </c>
      <c r="M46" s="135">
        <f t="shared" si="6"/>
        <v>31.438356164383563</v>
      </c>
      <c r="N46" s="136">
        <f t="shared" si="7"/>
        <v>0.22950000000000001</v>
      </c>
      <c r="P46" s="123">
        <f t="shared" si="4"/>
        <v>36</v>
      </c>
    </row>
    <row r="47" spans="2:16" x14ac:dyDescent="0.3">
      <c r="B47" s="129" t="s">
        <v>95</v>
      </c>
      <c r="C47" s="130" t="s">
        <v>94</v>
      </c>
      <c r="D47" s="130">
        <v>73200</v>
      </c>
      <c r="E47" s="130">
        <v>124999</v>
      </c>
      <c r="F47" s="130">
        <v>73200</v>
      </c>
      <c r="G47" s="131">
        <v>75</v>
      </c>
      <c r="H47" s="132">
        <v>175</v>
      </c>
      <c r="I47" s="133">
        <f t="shared" si="5"/>
        <v>250</v>
      </c>
      <c r="J47" s="133">
        <f t="shared" si="1"/>
        <v>255</v>
      </c>
      <c r="K47" s="134">
        <v>0.3</v>
      </c>
      <c r="L47" s="134">
        <v>0.7</v>
      </c>
      <c r="M47" s="135">
        <f t="shared" si="6"/>
        <v>20.958904109589042</v>
      </c>
      <c r="N47" s="136">
        <f t="shared" si="7"/>
        <v>0.24385245901639344</v>
      </c>
      <c r="P47" s="123">
        <f t="shared" si="4"/>
        <v>36</v>
      </c>
    </row>
    <row r="48" spans="2:16" x14ac:dyDescent="0.3">
      <c r="B48" s="129" t="s">
        <v>95</v>
      </c>
      <c r="C48" s="130" t="s">
        <v>94</v>
      </c>
      <c r="D48" s="130">
        <v>125000</v>
      </c>
      <c r="E48" s="130">
        <v>292999</v>
      </c>
      <c r="F48" s="130">
        <v>125000</v>
      </c>
      <c r="G48" s="131">
        <v>75</v>
      </c>
      <c r="H48" s="132">
        <v>450</v>
      </c>
      <c r="I48" s="133">
        <f t="shared" si="5"/>
        <v>525</v>
      </c>
      <c r="J48" s="133">
        <f t="shared" si="1"/>
        <v>535.5</v>
      </c>
      <c r="K48" s="134">
        <v>0.3</v>
      </c>
      <c r="L48" s="134">
        <v>0.7</v>
      </c>
      <c r="M48" s="135">
        <f t="shared" si="6"/>
        <v>44.013698630136986</v>
      </c>
      <c r="N48" s="136">
        <f t="shared" si="7"/>
        <v>0.29987999999999998</v>
      </c>
      <c r="P48" s="123">
        <f t="shared" si="4"/>
        <v>36</v>
      </c>
    </row>
    <row r="49" spans="2:16" x14ac:dyDescent="0.3">
      <c r="B49" s="129" t="s">
        <v>95</v>
      </c>
      <c r="C49" s="130" t="s">
        <v>94</v>
      </c>
      <c r="D49" s="130">
        <v>293000</v>
      </c>
      <c r="E49" s="130">
        <v>449999</v>
      </c>
      <c r="F49" s="130">
        <v>293000</v>
      </c>
      <c r="G49" s="131">
        <v>75</v>
      </c>
      <c r="H49" s="132">
        <v>800</v>
      </c>
      <c r="I49" s="133">
        <f t="shared" si="5"/>
        <v>875</v>
      </c>
      <c r="J49" s="133">
        <f t="shared" si="1"/>
        <v>892.5</v>
      </c>
      <c r="K49" s="134">
        <v>0.1</v>
      </c>
      <c r="L49" s="134">
        <v>0.9</v>
      </c>
      <c r="M49" s="135">
        <f t="shared" si="6"/>
        <v>24.452054794520546</v>
      </c>
      <c r="N49" s="136">
        <f t="shared" si="7"/>
        <v>0.2741467576791809</v>
      </c>
      <c r="P49" s="123">
        <f t="shared" si="4"/>
        <v>36</v>
      </c>
    </row>
    <row r="50" spans="2:16" x14ac:dyDescent="0.3">
      <c r="B50" s="129" t="s">
        <v>95</v>
      </c>
      <c r="C50" s="130" t="s">
        <v>94</v>
      </c>
      <c r="D50" s="130">
        <v>450000</v>
      </c>
      <c r="E50" s="130">
        <v>731999</v>
      </c>
      <c r="F50" s="130">
        <v>450000</v>
      </c>
      <c r="G50" s="131">
        <v>75</v>
      </c>
      <c r="H50" s="132">
        <v>1200</v>
      </c>
      <c r="I50" s="133">
        <f t="shared" si="5"/>
        <v>1275</v>
      </c>
      <c r="J50" s="133">
        <f t="shared" si="1"/>
        <v>1300.5</v>
      </c>
      <c r="K50" s="134">
        <v>0.1</v>
      </c>
      <c r="L50" s="134">
        <v>0.9</v>
      </c>
      <c r="M50" s="135">
        <f t="shared" si="6"/>
        <v>35.630136986301373</v>
      </c>
      <c r="N50" s="136">
        <f t="shared" si="7"/>
        <v>0.2601</v>
      </c>
      <c r="P50" s="123">
        <f t="shared" si="4"/>
        <v>36</v>
      </c>
    </row>
  </sheetData>
  <sheetProtection algorithmName="SHA-512" hashValue="QI59ECL+ooUCGZ9+7paEVcdHHfyJJyFGp/RQRjdK/t1Q/qIOhxXbJb87QKZUJc8qzshgoDNPYei/wsKvkYIr+Q==" saltValue="9JnDsrul88/UJmRlaraHfg==" spinCount="100000" sheet="1" objects="1" scenarios="1"/>
  <mergeCells count="4">
    <mergeCell ref="B5:N6"/>
    <mergeCell ref="B7:G7"/>
    <mergeCell ref="I7:J7"/>
    <mergeCell ref="K7:N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DA02A-33F8-4D77-B1AD-B910A526C132}">
  <sheetPr codeName="Sheet7"/>
  <dimension ref="B5:R56"/>
  <sheetViews>
    <sheetView showGridLines="0" zoomScale="85" zoomScaleNormal="85" workbookViewId="0">
      <selection activeCell="N18" sqref="N18"/>
    </sheetView>
  </sheetViews>
  <sheetFormatPr defaultColWidth="0" defaultRowHeight="15" x14ac:dyDescent="0.3"/>
  <cols>
    <col min="1" max="1" width="2.125" style="105" customWidth="1"/>
    <col min="2" max="2" width="11.125" style="121" customWidth="1"/>
    <col min="3" max="3" width="16.125" style="122" customWidth="1"/>
    <col min="4" max="4" width="13" style="122" customWidth="1"/>
    <col min="5" max="5" width="15.5" style="122" customWidth="1"/>
    <col min="6" max="6" width="21.625" style="122" customWidth="1"/>
    <col min="7" max="7" width="15.875" style="122" bestFit="1" customWidth="1"/>
    <col min="8" max="8" width="21.125" style="116" bestFit="1" customWidth="1"/>
    <col min="9" max="10" width="20.125" style="122" customWidth="1"/>
    <col min="11" max="11" width="20.125" style="122" bestFit="1" customWidth="1"/>
    <col min="12" max="12" width="20.625" style="122" bestFit="1" customWidth="1"/>
    <col min="13" max="13" width="21.125" style="122" bestFit="1" customWidth="1"/>
    <col min="14" max="14" width="21.125" style="122" customWidth="1"/>
    <col min="15" max="15" width="3.75" style="105" customWidth="1"/>
    <col min="16" max="16" width="8.5" style="105" hidden="1" customWidth="1"/>
    <col min="17" max="17" width="11.375" style="105" hidden="1" customWidth="1"/>
    <col min="18" max="18" width="10.625" style="105" hidden="1" customWidth="1"/>
    <col min="19" max="16384" width="0" style="105" hidden="1"/>
  </cols>
  <sheetData>
    <row r="5" spans="2:18" ht="14.45" customHeight="1" x14ac:dyDescent="0.3">
      <c r="B5" s="383" t="s">
        <v>74</v>
      </c>
      <c r="C5" s="383"/>
      <c r="D5" s="383"/>
      <c r="E5" s="383"/>
      <c r="F5" s="383"/>
      <c r="G5" s="383"/>
      <c r="H5" s="383"/>
      <c r="I5" s="383"/>
      <c r="J5" s="383"/>
      <c r="K5" s="383"/>
      <c r="L5" s="383"/>
      <c r="M5" s="383"/>
      <c r="N5" s="383"/>
    </row>
    <row r="6" spans="2:18" ht="14.45" customHeight="1" x14ac:dyDescent="0.3">
      <c r="B6" s="383"/>
      <c r="C6" s="383"/>
      <c r="D6" s="383"/>
      <c r="E6" s="383"/>
      <c r="F6" s="383"/>
      <c r="G6" s="383"/>
      <c r="H6" s="383"/>
      <c r="I6" s="383"/>
      <c r="J6" s="383"/>
      <c r="K6" s="383"/>
      <c r="L6" s="383"/>
      <c r="M6" s="383"/>
      <c r="N6" s="383"/>
    </row>
    <row r="7" spans="2:18" ht="14.45" customHeight="1" x14ac:dyDescent="0.3">
      <c r="B7" s="384" t="s">
        <v>75</v>
      </c>
      <c r="C7" s="384"/>
      <c r="D7" s="384"/>
      <c r="E7" s="384"/>
      <c r="F7" s="384"/>
      <c r="G7" s="384"/>
      <c r="H7" s="106" t="s">
        <v>76</v>
      </c>
      <c r="I7" s="385" t="s">
        <v>77</v>
      </c>
      <c r="J7" s="385"/>
      <c r="K7" s="384" t="s">
        <v>78</v>
      </c>
      <c r="L7" s="384"/>
      <c r="M7" s="384"/>
      <c r="N7" s="384"/>
    </row>
    <row r="8" spans="2:18" x14ac:dyDescent="0.3">
      <c r="B8" s="107" t="s">
        <v>79</v>
      </c>
      <c r="C8" s="108" t="s">
        <v>80</v>
      </c>
      <c r="D8" s="109" t="s">
        <v>96</v>
      </c>
      <c r="E8" s="109" t="s">
        <v>97</v>
      </c>
      <c r="F8" s="108" t="s">
        <v>83</v>
      </c>
      <c r="G8" s="108" t="s">
        <v>84</v>
      </c>
      <c r="H8" s="110"/>
      <c r="I8" s="108" t="s">
        <v>85</v>
      </c>
      <c r="J8" s="108" t="s">
        <v>86</v>
      </c>
      <c r="K8" s="111" t="s">
        <v>87</v>
      </c>
      <c r="L8" s="111" t="s">
        <v>88</v>
      </c>
      <c r="M8" s="111" t="s">
        <v>89</v>
      </c>
      <c r="N8" s="111" t="s">
        <v>90</v>
      </c>
      <c r="P8" s="123" t="s">
        <v>91</v>
      </c>
      <c r="Q8" s="123"/>
      <c r="R8" s="123"/>
    </row>
    <row r="9" spans="2:18" x14ac:dyDescent="0.3">
      <c r="B9" s="112" t="s">
        <v>56</v>
      </c>
      <c r="C9" s="113" t="s">
        <v>92</v>
      </c>
      <c r="D9" s="114">
        <v>1000</v>
      </c>
      <c r="E9" s="114">
        <v>3000</v>
      </c>
      <c r="F9" s="113">
        <v>2000</v>
      </c>
      <c r="G9" s="115">
        <v>75</v>
      </c>
      <c r="H9" s="116">
        <v>50</v>
      </c>
      <c r="I9" s="117">
        <f>SUM(G9+H9)</f>
        <v>125</v>
      </c>
      <c r="J9" s="117">
        <f>SUM(I9/100)*102</f>
        <v>127.5</v>
      </c>
      <c r="K9" s="118">
        <v>0.9</v>
      </c>
      <c r="L9" s="118">
        <v>0.1</v>
      </c>
      <c r="M9" s="119">
        <f>SUM(J9*K9)/365*100</f>
        <v>31.438356164383563</v>
      </c>
      <c r="N9" s="120">
        <f>SUM(J9*L9)/F9*100</f>
        <v>0.63749999999999996</v>
      </c>
      <c r="P9" s="123">
        <f>VALUE(LEFT(C9,2))</f>
        <v>12</v>
      </c>
      <c r="Q9" s="123">
        <v>25</v>
      </c>
      <c r="R9" s="123">
        <f>ROUNDDOWN(Q9/12,0)*12</f>
        <v>24</v>
      </c>
    </row>
    <row r="10" spans="2:18" x14ac:dyDescent="0.3">
      <c r="B10" s="112" t="s">
        <v>56</v>
      </c>
      <c r="C10" s="113" t="s">
        <v>92</v>
      </c>
      <c r="D10" s="114">
        <v>3001</v>
      </c>
      <c r="E10" s="114">
        <v>7000</v>
      </c>
      <c r="F10" s="113">
        <v>3001</v>
      </c>
      <c r="G10" s="115">
        <v>75</v>
      </c>
      <c r="H10" s="116">
        <v>60</v>
      </c>
      <c r="I10" s="117">
        <f t="shared" ref="I10:I56" si="0">SUM(G10+H10)</f>
        <v>135</v>
      </c>
      <c r="J10" s="117">
        <f t="shared" ref="J10:J56" si="1">SUM(I10/100)*102</f>
        <v>137.70000000000002</v>
      </c>
      <c r="K10" s="118">
        <v>0.9</v>
      </c>
      <c r="L10" s="118">
        <v>0.1</v>
      </c>
      <c r="M10" s="119">
        <f t="shared" ref="M10:M56" si="2">SUM(J10*K10)/365*100</f>
        <v>33.953424657534256</v>
      </c>
      <c r="N10" s="120">
        <f t="shared" ref="N10:N56" si="3">SUM(J10*L10)/F10*100</f>
        <v>0.45884705098300571</v>
      </c>
      <c r="P10" s="123">
        <f t="shared" ref="P10:P56" si="4">VALUE(LEFT(C10,2))</f>
        <v>12</v>
      </c>
    </row>
    <row r="11" spans="2:18" x14ac:dyDescent="0.3">
      <c r="B11" s="112" t="s">
        <v>56</v>
      </c>
      <c r="C11" s="113" t="s">
        <v>92</v>
      </c>
      <c r="D11" s="114">
        <v>7001</v>
      </c>
      <c r="E11" s="114">
        <v>13000</v>
      </c>
      <c r="F11" s="113">
        <v>7001</v>
      </c>
      <c r="G11" s="115">
        <v>75</v>
      </c>
      <c r="H11" s="116">
        <v>90</v>
      </c>
      <c r="I11" s="117">
        <f t="shared" si="0"/>
        <v>165</v>
      </c>
      <c r="J11" s="117">
        <f t="shared" si="1"/>
        <v>168.29999999999998</v>
      </c>
      <c r="K11" s="118">
        <v>0.7</v>
      </c>
      <c r="L11" s="118">
        <v>0.3</v>
      </c>
      <c r="M11" s="119">
        <f t="shared" si="2"/>
        <v>32.276712328767118</v>
      </c>
      <c r="N11" s="120">
        <f t="shared" si="3"/>
        <v>0.72118268818740172</v>
      </c>
      <c r="P11" s="123">
        <f t="shared" si="4"/>
        <v>12</v>
      </c>
    </row>
    <row r="12" spans="2:18" x14ac:dyDescent="0.3">
      <c r="B12" s="112" t="s">
        <v>56</v>
      </c>
      <c r="C12" s="113" t="s">
        <v>92</v>
      </c>
      <c r="D12" s="114">
        <v>13001</v>
      </c>
      <c r="E12" s="114">
        <v>21000</v>
      </c>
      <c r="F12" s="113">
        <v>13001</v>
      </c>
      <c r="G12" s="115">
        <v>75</v>
      </c>
      <c r="H12" s="116">
        <v>130</v>
      </c>
      <c r="I12" s="117">
        <f t="shared" si="0"/>
        <v>205</v>
      </c>
      <c r="J12" s="117">
        <f t="shared" si="1"/>
        <v>209.1</v>
      </c>
      <c r="K12" s="118">
        <v>0.5</v>
      </c>
      <c r="L12" s="118">
        <v>0.5</v>
      </c>
      <c r="M12" s="119">
        <f t="shared" si="2"/>
        <v>28.643835616438356</v>
      </c>
      <c r="N12" s="120">
        <f t="shared" si="3"/>
        <v>0.80416891008383962</v>
      </c>
      <c r="P12" s="123">
        <f t="shared" si="4"/>
        <v>12</v>
      </c>
    </row>
    <row r="13" spans="2:18" x14ac:dyDescent="0.3">
      <c r="B13" s="112" t="s">
        <v>56</v>
      </c>
      <c r="C13" s="113" t="s">
        <v>92</v>
      </c>
      <c r="D13" s="114">
        <v>21001</v>
      </c>
      <c r="E13" s="114">
        <v>28000</v>
      </c>
      <c r="F13" s="113">
        <v>21001</v>
      </c>
      <c r="G13" s="115">
        <v>75</v>
      </c>
      <c r="H13" s="116">
        <v>160</v>
      </c>
      <c r="I13" s="117">
        <f t="shared" si="0"/>
        <v>235</v>
      </c>
      <c r="J13" s="117">
        <f t="shared" si="1"/>
        <v>239.70000000000002</v>
      </c>
      <c r="K13" s="118">
        <v>0.3</v>
      </c>
      <c r="L13" s="118">
        <v>0.7</v>
      </c>
      <c r="M13" s="119">
        <f t="shared" si="2"/>
        <v>19.701369863013699</v>
      </c>
      <c r="N13" s="120">
        <f t="shared" si="3"/>
        <v>0.79896195419265748</v>
      </c>
      <c r="P13" s="123">
        <f t="shared" si="4"/>
        <v>12</v>
      </c>
    </row>
    <row r="14" spans="2:18" x14ac:dyDescent="0.3">
      <c r="B14" s="112" t="s">
        <v>56</v>
      </c>
      <c r="C14" s="113" t="s">
        <v>92</v>
      </c>
      <c r="D14" s="114">
        <v>28001</v>
      </c>
      <c r="E14" s="114">
        <v>50000</v>
      </c>
      <c r="F14" s="113">
        <v>28001</v>
      </c>
      <c r="G14" s="115">
        <v>75</v>
      </c>
      <c r="H14" s="116">
        <v>210</v>
      </c>
      <c r="I14" s="117">
        <f t="shared" si="0"/>
        <v>285</v>
      </c>
      <c r="J14" s="117">
        <f t="shared" si="1"/>
        <v>290.7</v>
      </c>
      <c r="K14" s="118">
        <v>0.25</v>
      </c>
      <c r="L14" s="118">
        <v>0.75</v>
      </c>
      <c r="M14" s="119">
        <f t="shared" si="2"/>
        <v>19.910958904109588</v>
      </c>
      <c r="N14" s="120">
        <f t="shared" si="3"/>
        <v>0.7786329059676439</v>
      </c>
      <c r="P14" s="123">
        <f t="shared" si="4"/>
        <v>12</v>
      </c>
    </row>
    <row r="15" spans="2:18" x14ac:dyDescent="0.3">
      <c r="B15" s="112" t="s">
        <v>56</v>
      </c>
      <c r="C15" s="113" t="s">
        <v>92</v>
      </c>
      <c r="D15" s="114">
        <v>50001</v>
      </c>
      <c r="E15" s="114">
        <v>100000</v>
      </c>
      <c r="F15" s="113">
        <v>50001</v>
      </c>
      <c r="G15" s="115">
        <v>75</v>
      </c>
      <c r="H15" s="116">
        <v>260</v>
      </c>
      <c r="I15" s="117">
        <f t="shared" si="0"/>
        <v>335</v>
      </c>
      <c r="J15" s="117">
        <f t="shared" si="1"/>
        <v>341.7</v>
      </c>
      <c r="K15" s="118">
        <v>0.25</v>
      </c>
      <c r="L15" s="118">
        <v>0.75</v>
      </c>
      <c r="M15" s="119">
        <f t="shared" si="2"/>
        <v>23.404109589041095</v>
      </c>
      <c r="N15" s="120">
        <f t="shared" si="3"/>
        <v>0.51253974920501588</v>
      </c>
      <c r="P15" s="123">
        <f t="shared" si="4"/>
        <v>12</v>
      </c>
    </row>
    <row r="16" spans="2:18" x14ac:dyDescent="0.3">
      <c r="B16" s="112" t="s">
        <v>56</v>
      </c>
      <c r="C16" s="113" t="s">
        <v>92</v>
      </c>
      <c r="D16" s="114">
        <v>100001</v>
      </c>
      <c r="E16" s="114">
        <v>300000</v>
      </c>
      <c r="F16" s="113">
        <v>100001</v>
      </c>
      <c r="G16" s="115">
        <v>75</v>
      </c>
      <c r="H16" s="116">
        <v>520</v>
      </c>
      <c r="I16" s="117">
        <f t="shared" si="0"/>
        <v>595</v>
      </c>
      <c r="J16" s="117">
        <f t="shared" si="1"/>
        <v>606.9</v>
      </c>
      <c r="K16" s="118">
        <v>0.2</v>
      </c>
      <c r="L16" s="118">
        <v>0.8</v>
      </c>
      <c r="M16" s="119">
        <f t="shared" si="2"/>
        <v>33.254794520547939</v>
      </c>
      <c r="N16" s="120">
        <f t="shared" si="3"/>
        <v>0.48551514484855146</v>
      </c>
      <c r="P16" s="123">
        <f t="shared" si="4"/>
        <v>12</v>
      </c>
    </row>
    <row r="17" spans="2:16" x14ac:dyDescent="0.3">
      <c r="B17" s="112" t="s">
        <v>56</v>
      </c>
      <c r="C17" s="113" t="s">
        <v>93</v>
      </c>
      <c r="D17" s="114">
        <v>1000</v>
      </c>
      <c r="E17" s="114">
        <v>3000</v>
      </c>
      <c r="F17" s="113">
        <v>2000</v>
      </c>
      <c r="G17" s="115">
        <v>75</v>
      </c>
      <c r="H17" s="116">
        <v>40</v>
      </c>
      <c r="I17" s="117">
        <f t="shared" si="0"/>
        <v>115</v>
      </c>
      <c r="J17" s="117">
        <f t="shared" si="1"/>
        <v>117.3</v>
      </c>
      <c r="K17" s="118">
        <v>0.9</v>
      </c>
      <c r="L17" s="118">
        <v>0.1</v>
      </c>
      <c r="M17" s="119">
        <f t="shared" si="2"/>
        <v>28.923287671232874</v>
      </c>
      <c r="N17" s="120">
        <f t="shared" si="3"/>
        <v>0.58650000000000002</v>
      </c>
      <c r="P17" s="123">
        <f t="shared" si="4"/>
        <v>24</v>
      </c>
    </row>
    <row r="18" spans="2:16" x14ac:dyDescent="0.3">
      <c r="B18" s="112" t="s">
        <v>56</v>
      </c>
      <c r="C18" s="113" t="s">
        <v>93</v>
      </c>
      <c r="D18" s="114">
        <v>3001</v>
      </c>
      <c r="E18" s="114">
        <v>7000</v>
      </c>
      <c r="F18" s="113">
        <v>3001</v>
      </c>
      <c r="G18" s="115">
        <v>75</v>
      </c>
      <c r="H18" s="116">
        <v>50</v>
      </c>
      <c r="I18" s="117">
        <f t="shared" si="0"/>
        <v>125</v>
      </c>
      <c r="J18" s="117">
        <f t="shared" si="1"/>
        <v>127.5</v>
      </c>
      <c r="K18" s="118">
        <v>0.9</v>
      </c>
      <c r="L18" s="118">
        <v>0.1</v>
      </c>
      <c r="M18" s="119">
        <f t="shared" si="2"/>
        <v>31.438356164383563</v>
      </c>
      <c r="N18" s="120">
        <f t="shared" si="3"/>
        <v>0.42485838053982006</v>
      </c>
      <c r="P18" s="123">
        <f t="shared" si="4"/>
        <v>24</v>
      </c>
    </row>
    <row r="19" spans="2:16" x14ac:dyDescent="0.3">
      <c r="B19" s="112" t="s">
        <v>56</v>
      </c>
      <c r="C19" s="113" t="s">
        <v>93</v>
      </c>
      <c r="D19" s="114">
        <v>7001</v>
      </c>
      <c r="E19" s="114">
        <v>13000</v>
      </c>
      <c r="F19" s="113">
        <v>7001</v>
      </c>
      <c r="G19" s="115">
        <v>75</v>
      </c>
      <c r="H19" s="116">
        <v>80</v>
      </c>
      <c r="I19" s="117">
        <f t="shared" si="0"/>
        <v>155</v>
      </c>
      <c r="J19" s="117">
        <f t="shared" si="1"/>
        <v>158.1</v>
      </c>
      <c r="K19" s="118">
        <v>0.7</v>
      </c>
      <c r="L19" s="118">
        <v>0.3</v>
      </c>
      <c r="M19" s="119">
        <f t="shared" si="2"/>
        <v>30.32054794520548</v>
      </c>
      <c r="N19" s="120">
        <f t="shared" si="3"/>
        <v>0.6774746464790744</v>
      </c>
      <c r="P19" s="123">
        <f t="shared" si="4"/>
        <v>24</v>
      </c>
    </row>
    <row r="20" spans="2:16" x14ac:dyDescent="0.3">
      <c r="B20" s="112" t="s">
        <v>56</v>
      </c>
      <c r="C20" s="113" t="s">
        <v>93</v>
      </c>
      <c r="D20" s="114">
        <v>13001</v>
      </c>
      <c r="E20" s="114">
        <v>21000</v>
      </c>
      <c r="F20" s="113">
        <v>13001</v>
      </c>
      <c r="G20" s="115">
        <v>75</v>
      </c>
      <c r="H20" s="116">
        <v>120</v>
      </c>
      <c r="I20" s="117">
        <f t="shared" si="0"/>
        <v>195</v>
      </c>
      <c r="J20" s="117">
        <f t="shared" si="1"/>
        <v>198.9</v>
      </c>
      <c r="K20" s="118">
        <v>0.5</v>
      </c>
      <c r="L20" s="118">
        <v>0.5</v>
      </c>
      <c r="M20" s="119">
        <f t="shared" si="2"/>
        <v>27.246575342465757</v>
      </c>
      <c r="N20" s="120">
        <f t="shared" si="3"/>
        <v>0.76494115837243293</v>
      </c>
      <c r="P20" s="123">
        <f t="shared" si="4"/>
        <v>24</v>
      </c>
    </row>
    <row r="21" spans="2:16" x14ac:dyDescent="0.3">
      <c r="B21" s="112" t="s">
        <v>56</v>
      </c>
      <c r="C21" s="113" t="s">
        <v>93</v>
      </c>
      <c r="D21" s="114">
        <v>21001</v>
      </c>
      <c r="E21" s="114">
        <v>28000</v>
      </c>
      <c r="F21" s="113">
        <v>21001</v>
      </c>
      <c r="G21" s="115">
        <v>75</v>
      </c>
      <c r="H21" s="116">
        <v>150</v>
      </c>
      <c r="I21" s="117">
        <f t="shared" si="0"/>
        <v>225</v>
      </c>
      <c r="J21" s="117">
        <f t="shared" si="1"/>
        <v>229.5</v>
      </c>
      <c r="K21" s="118">
        <v>0.3</v>
      </c>
      <c r="L21" s="118">
        <v>0.7</v>
      </c>
      <c r="M21" s="119">
        <f t="shared" si="2"/>
        <v>18.863013698630134</v>
      </c>
      <c r="N21" s="120">
        <f t="shared" si="3"/>
        <v>0.76496357316318253</v>
      </c>
      <c r="P21" s="123">
        <f t="shared" si="4"/>
        <v>24</v>
      </c>
    </row>
    <row r="22" spans="2:16" x14ac:dyDescent="0.3">
      <c r="B22" s="112" t="s">
        <v>56</v>
      </c>
      <c r="C22" s="113" t="s">
        <v>93</v>
      </c>
      <c r="D22" s="114">
        <v>28001</v>
      </c>
      <c r="E22" s="114">
        <v>50000</v>
      </c>
      <c r="F22" s="113">
        <v>28001</v>
      </c>
      <c r="G22" s="115">
        <v>75</v>
      </c>
      <c r="H22" s="116">
        <v>200</v>
      </c>
      <c r="I22" s="117">
        <f t="shared" si="0"/>
        <v>275</v>
      </c>
      <c r="J22" s="117">
        <f t="shared" si="1"/>
        <v>280.5</v>
      </c>
      <c r="K22" s="118">
        <v>0.25</v>
      </c>
      <c r="L22" s="118">
        <v>0.75</v>
      </c>
      <c r="M22" s="119">
        <f t="shared" si="2"/>
        <v>19.212328767123289</v>
      </c>
      <c r="N22" s="120">
        <f t="shared" si="3"/>
        <v>0.75131245312667405</v>
      </c>
      <c r="P22" s="123">
        <f t="shared" si="4"/>
        <v>24</v>
      </c>
    </row>
    <row r="23" spans="2:16" x14ac:dyDescent="0.3">
      <c r="B23" s="112" t="s">
        <v>56</v>
      </c>
      <c r="C23" s="113" t="s">
        <v>93</v>
      </c>
      <c r="D23" s="114">
        <v>50001</v>
      </c>
      <c r="E23" s="114">
        <v>100000</v>
      </c>
      <c r="F23" s="113">
        <v>50001</v>
      </c>
      <c r="G23" s="115">
        <v>75</v>
      </c>
      <c r="H23" s="116">
        <v>250</v>
      </c>
      <c r="I23" s="117">
        <f t="shared" si="0"/>
        <v>325</v>
      </c>
      <c r="J23" s="117">
        <f t="shared" si="1"/>
        <v>331.5</v>
      </c>
      <c r="K23" s="118">
        <v>0.25</v>
      </c>
      <c r="L23" s="118">
        <v>0.75</v>
      </c>
      <c r="M23" s="119">
        <f t="shared" si="2"/>
        <v>22.705479452054796</v>
      </c>
      <c r="N23" s="120">
        <f t="shared" si="3"/>
        <v>0.49724005519889597</v>
      </c>
      <c r="P23" s="123">
        <f t="shared" si="4"/>
        <v>24</v>
      </c>
    </row>
    <row r="24" spans="2:16" x14ac:dyDescent="0.3">
      <c r="B24" s="112" t="s">
        <v>56</v>
      </c>
      <c r="C24" s="113" t="s">
        <v>93</v>
      </c>
      <c r="D24" s="114">
        <v>100001</v>
      </c>
      <c r="E24" s="114">
        <v>300000</v>
      </c>
      <c r="F24" s="113">
        <v>100001</v>
      </c>
      <c r="G24" s="115">
        <v>75</v>
      </c>
      <c r="H24" s="116">
        <v>500</v>
      </c>
      <c r="I24" s="117">
        <f t="shared" si="0"/>
        <v>575</v>
      </c>
      <c r="J24" s="117">
        <f t="shared" si="1"/>
        <v>586.5</v>
      </c>
      <c r="K24" s="118">
        <v>0.2</v>
      </c>
      <c r="L24" s="118">
        <v>0.8</v>
      </c>
      <c r="M24" s="119">
        <f t="shared" si="2"/>
        <v>32.136986301369866</v>
      </c>
      <c r="N24" s="120">
        <f t="shared" si="3"/>
        <v>0.46919530804691961</v>
      </c>
      <c r="P24" s="123">
        <f t="shared" si="4"/>
        <v>24</v>
      </c>
    </row>
    <row r="25" spans="2:16" x14ac:dyDescent="0.3">
      <c r="B25" s="112" t="s">
        <v>56</v>
      </c>
      <c r="C25" s="113" t="s">
        <v>94</v>
      </c>
      <c r="D25" s="114">
        <v>1000</v>
      </c>
      <c r="E25" s="114">
        <v>3000</v>
      </c>
      <c r="F25" s="113">
        <v>2000</v>
      </c>
      <c r="G25" s="115">
        <v>75</v>
      </c>
      <c r="H25" s="116">
        <v>30</v>
      </c>
      <c r="I25" s="117">
        <f t="shared" si="0"/>
        <v>105</v>
      </c>
      <c r="J25" s="117">
        <f t="shared" si="1"/>
        <v>107.10000000000001</v>
      </c>
      <c r="K25" s="118">
        <v>0.9</v>
      </c>
      <c r="L25" s="118">
        <v>0.1</v>
      </c>
      <c r="M25" s="119">
        <f t="shared" si="2"/>
        <v>26.408219178082199</v>
      </c>
      <c r="N25" s="120">
        <f t="shared" si="3"/>
        <v>0.53550000000000009</v>
      </c>
      <c r="P25" s="123">
        <f t="shared" si="4"/>
        <v>36</v>
      </c>
    </row>
    <row r="26" spans="2:16" x14ac:dyDescent="0.3">
      <c r="B26" s="112" t="s">
        <v>56</v>
      </c>
      <c r="C26" s="113" t="s">
        <v>94</v>
      </c>
      <c r="D26" s="114">
        <v>3001</v>
      </c>
      <c r="E26" s="114">
        <v>7000</v>
      </c>
      <c r="F26" s="113">
        <v>3001</v>
      </c>
      <c r="G26" s="115">
        <v>75</v>
      </c>
      <c r="H26" s="116">
        <v>40</v>
      </c>
      <c r="I26" s="117">
        <f t="shared" si="0"/>
        <v>115</v>
      </c>
      <c r="J26" s="117">
        <f t="shared" si="1"/>
        <v>117.3</v>
      </c>
      <c r="K26" s="118">
        <v>0.9</v>
      </c>
      <c r="L26" s="118">
        <v>0.1</v>
      </c>
      <c r="M26" s="119">
        <f t="shared" si="2"/>
        <v>28.923287671232874</v>
      </c>
      <c r="N26" s="120">
        <f t="shared" si="3"/>
        <v>0.39086971009663446</v>
      </c>
      <c r="P26" s="123">
        <f t="shared" si="4"/>
        <v>36</v>
      </c>
    </row>
    <row r="27" spans="2:16" x14ac:dyDescent="0.3">
      <c r="B27" s="112" t="s">
        <v>56</v>
      </c>
      <c r="C27" s="113" t="s">
        <v>94</v>
      </c>
      <c r="D27" s="114">
        <v>7001</v>
      </c>
      <c r="E27" s="114">
        <v>13000</v>
      </c>
      <c r="F27" s="113">
        <v>7001</v>
      </c>
      <c r="G27" s="115">
        <v>75</v>
      </c>
      <c r="H27" s="116">
        <v>70</v>
      </c>
      <c r="I27" s="117">
        <f t="shared" si="0"/>
        <v>145</v>
      </c>
      <c r="J27" s="117">
        <f t="shared" si="1"/>
        <v>147.9</v>
      </c>
      <c r="K27" s="118">
        <v>0.7</v>
      </c>
      <c r="L27" s="118">
        <v>0.3</v>
      </c>
      <c r="M27" s="119">
        <f t="shared" si="2"/>
        <v>28.364383561643834</v>
      </c>
      <c r="N27" s="120">
        <f t="shared" si="3"/>
        <v>0.63376660477074709</v>
      </c>
      <c r="P27" s="123">
        <f t="shared" si="4"/>
        <v>36</v>
      </c>
    </row>
    <row r="28" spans="2:16" x14ac:dyDescent="0.3">
      <c r="B28" s="112" t="s">
        <v>56</v>
      </c>
      <c r="C28" s="113" t="s">
        <v>94</v>
      </c>
      <c r="D28" s="114">
        <v>13001</v>
      </c>
      <c r="E28" s="114">
        <v>21000</v>
      </c>
      <c r="F28" s="113">
        <v>13001</v>
      </c>
      <c r="G28" s="115">
        <v>75</v>
      </c>
      <c r="H28" s="116">
        <v>110</v>
      </c>
      <c r="I28" s="117">
        <f t="shared" si="0"/>
        <v>185</v>
      </c>
      <c r="J28" s="117">
        <f t="shared" si="1"/>
        <v>188.70000000000002</v>
      </c>
      <c r="K28" s="118">
        <v>0.5</v>
      </c>
      <c r="L28" s="118">
        <v>0.5</v>
      </c>
      <c r="M28" s="119">
        <f t="shared" si="2"/>
        <v>25.849315068493151</v>
      </c>
      <c r="N28" s="120">
        <f t="shared" si="3"/>
        <v>0.72571340666102613</v>
      </c>
      <c r="P28" s="123">
        <f t="shared" si="4"/>
        <v>36</v>
      </c>
    </row>
    <row r="29" spans="2:16" x14ac:dyDescent="0.3">
      <c r="B29" s="112" t="s">
        <v>56</v>
      </c>
      <c r="C29" s="113" t="s">
        <v>94</v>
      </c>
      <c r="D29" s="114">
        <v>21001</v>
      </c>
      <c r="E29" s="114">
        <v>28000</v>
      </c>
      <c r="F29" s="113">
        <v>21001</v>
      </c>
      <c r="G29" s="115">
        <v>75</v>
      </c>
      <c r="H29" s="116">
        <v>140</v>
      </c>
      <c r="I29" s="117">
        <f t="shared" si="0"/>
        <v>215</v>
      </c>
      <c r="J29" s="117">
        <f t="shared" si="1"/>
        <v>219.29999999999998</v>
      </c>
      <c r="K29" s="118">
        <v>0.3</v>
      </c>
      <c r="L29" s="118">
        <v>0.7</v>
      </c>
      <c r="M29" s="119">
        <f t="shared" si="2"/>
        <v>18.024657534246575</v>
      </c>
      <c r="N29" s="120">
        <f t="shared" si="3"/>
        <v>0.73096519213370792</v>
      </c>
      <c r="P29" s="123">
        <f t="shared" si="4"/>
        <v>36</v>
      </c>
    </row>
    <row r="30" spans="2:16" x14ac:dyDescent="0.3">
      <c r="B30" s="112" t="s">
        <v>56</v>
      </c>
      <c r="C30" s="113" t="s">
        <v>94</v>
      </c>
      <c r="D30" s="114">
        <v>28001</v>
      </c>
      <c r="E30" s="114">
        <v>50000</v>
      </c>
      <c r="F30" s="113">
        <v>28001</v>
      </c>
      <c r="G30" s="115">
        <v>75</v>
      </c>
      <c r="H30" s="116">
        <v>190</v>
      </c>
      <c r="I30" s="117">
        <f t="shared" si="0"/>
        <v>265</v>
      </c>
      <c r="J30" s="117">
        <f t="shared" si="1"/>
        <v>270.3</v>
      </c>
      <c r="K30" s="118">
        <v>0.25</v>
      </c>
      <c r="L30" s="118">
        <v>0.75</v>
      </c>
      <c r="M30" s="119">
        <f t="shared" si="2"/>
        <v>18.513698630136986</v>
      </c>
      <c r="N30" s="120">
        <f t="shared" si="3"/>
        <v>0.7239920002857041</v>
      </c>
      <c r="P30" s="123">
        <f t="shared" si="4"/>
        <v>36</v>
      </c>
    </row>
    <row r="31" spans="2:16" x14ac:dyDescent="0.3">
      <c r="B31" s="112" t="s">
        <v>56</v>
      </c>
      <c r="C31" s="113" t="s">
        <v>94</v>
      </c>
      <c r="D31" s="114">
        <v>50001</v>
      </c>
      <c r="E31" s="114">
        <v>100000</v>
      </c>
      <c r="F31" s="113">
        <v>50001</v>
      </c>
      <c r="G31" s="115">
        <v>75</v>
      </c>
      <c r="H31" s="116">
        <v>240</v>
      </c>
      <c r="I31" s="117">
        <f t="shared" si="0"/>
        <v>315</v>
      </c>
      <c r="J31" s="117">
        <f t="shared" si="1"/>
        <v>321.3</v>
      </c>
      <c r="K31" s="118">
        <v>0.25</v>
      </c>
      <c r="L31" s="118">
        <v>0.75</v>
      </c>
      <c r="M31" s="119">
        <f t="shared" si="2"/>
        <v>22.006849315068493</v>
      </c>
      <c r="N31" s="120">
        <f t="shared" si="3"/>
        <v>0.48194036119277617</v>
      </c>
      <c r="P31" s="123">
        <f t="shared" si="4"/>
        <v>36</v>
      </c>
    </row>
    <row r="32" spans="2:16" x14ac:dyDescent="0.3">
      <c r="B32" s="112" t="s">
        <v>56</v>
      </c>
      <c r="C32" s="113" t="s">
        <v>94</v>
      </c>
      <c r="D32" s="114">
        <v>100001</v>
      </c>
      <c r="E32" s="114">
        <v>300000</v>
      </c>
      <c r="F32" s="113">
        <v>100001</v>
      </c>
      <c r="G32" s="115">
        <v>75</v>
      </c>
      <c r="H32" s="116">
        <v>480</v>
      </c>
      <c r="I32" s="117">
        <f t="shared" si="0"/>
        <v>555</v>
      </c>
      <c r="J32" s="117">
        <f t="shared" si="1"/>
        <v>566.1</v>
      </c>
      <c r="K32" s="118">
        <v>0.2</v>
      </c>
      <c r="L32" s="118">
        <v>0.8</v>
      </c>
      <c r="M32" s="119">
        <f t="shared" si="2"/>
        <v>31.019178082191782</v>
      </c>
      <c r="N32" s="120">
        <f t="shared" si="3"/>
        <v>0.45287547124528754</v>
      </c>
      <c r="P32" s="123">
        <f t="shared" si="4"/>
        <v>36</v>
      </c>
    </row>
    <row r="33" spans="2:16" x14ac:dyDescent="0.3">
      <c r="B33" s="112" t="s">
        <v>95</v>
      </c>
      <c r="C33" s="113" t="s">
        <v>92</v>
      </c>
      <c r="D33" s="114">
        <v>1000</v>
      </c>
      <c r="E33" s="114">
        <v>3000</v>
      </c>
      <c r="F33" s="113">
        <v>2000</v>
      </c>
      <c r="G33" s="115">
        <v>75</v>
      </c>
      <c r="H33" s="116">
        <v>60</v>
      </c>
      <c r="I33" s="117">
        <f t="shared" si="0"/>
        <v>135</v>
      </c>
      <c r="J33" s="117">
        <f t="shared" si="1"/>
        <v>137.70000000000002</v>
      </c>
      <c r="K33" s="118">
        <v>0.9</v>
      </c>
      <c r="L33" s="118">
        <v>0.1</v>
      </c>
      <c r="M33" s="119">
        <f t="shared" si="2"/>
        <v>33.953424657534256</v>
      </c>
      <c r="N33" s="120">
        <f t="shared" si="3"/>
        <v>0.68850000000000011</v>
      </c>
      <c r="P33" s="123">
        <f t="shared" si="4"/>
        <v>12</v>
      </c>
    </row>
    <row r="34" spans="2:16" x14ac:dyDescent="0.3">
      <c r="B34" s="112" t="s">
        <v>95</v>
      </c>
      <c r="C34" s="113" t="s">
        <v>92</v>
      </c>
      <c r="D34" s="114">
        <v>3001</v>
      </c>
      <c r="E34" s="114">
        <v>7000</v>
      </c>
      <c r="F34" s="113">
        <v>3001</v>
      </c>
      <c r="G34" s="115">
        <v>75</v>
      </c>
      <c r="H34" s="116">
        <v>70</v>
      </c>
      <c r="I34" s="117">
        <f t="shared" si="0"/>
        <v>145</v>
      </c>
      <c r="J34" s="117">
        <f t="shared" si="1"/>
        <v>147.9</v>
      </c>
      <c r="K34" s="118">
        <v>0.9</v>
      </c>
      <c r="L34" s="118">
        <v>0.1</v>
      </c>
      <c r="M34" s="119">
        <f t="shared" si="2"/>
        <v>36.468493150684935</v>
      </c>
      <c r="N34" s="120">
        <f t="shared" si="3"/>
        <v>0.49283572142619131</v>
      </c>
      <c r="P34" s="123">
        <f t="shared" si="4"/>
        <v>12</v>
      </c>
    </row>
    <row r="35" spans="2:16" x14ac:dyDescent="0.3">
      <c r="B35" s="112" t="s">
        <v>95</v>
      </c>
      <c r="C35" s="113" t="s">
        <v>92</v>
      </c>
      <c r="D35" s="114">
        <v>7001</v>
      </c>
      <c r="E35" s="114">
        <v>13000</v>
      </c>
      <c r="F35" s="113">
        <v>7001</v>
      </c>
      <c r="G35" s="115">
        <v>75</v>
      </c>
      <c r="H35" s="116">
        <v>100</v>
      </c>
      <c r="I35" s="117">
        <f t="shared" si="0"/>
        <v>175</v>
      </c>
      <c r="J35" s="117">
        <f t="shared" si="1"/>
        <v>178.5</v>
      </c>
      <c r="K35" s="118">
        <v>0.7</v>
      </c>
      <c r="L35" s="118">
        <v>0.3</v>
      </c>
      <c r="M35" s="119">
        <f t="shared" si="2"/>
        <v>34.232876712328761</v>
      </c>
      <c r="N35" s="120">
        <f t="shared" si="3"/>
        <v>0.76489072989572915</v>
      </c>
      <c r="P35" s="123">
        <f t="shared" si="4"/>
        <v>12</v>
      </c>
    </row>
    <row r="36" spans="2:16" x14ac:dyDescent="0.3">
      <c r="B36" s="112" t="s">
        <v>95</v>
      </c>
      <c r="C36" s="113" t="s">
        <v>92</v>
      </c>
      <c r="D36" s="114">
        <v>13001</v>
      </c>
      <c r="E36" s="114">
        <v>21000</v>
      </c>
      <c r="F36" s="113">
        <v>13001</v>
      </c>
      <c r="G36" s="115">
        <v>75</v>
      </c>
      <c r="H36" s="116">
        <v>140</v>
      </c>
      <c r="I36" s="117">
        <f t="shared" si="0"/>
        <v>215</v>
      </c>
      <c r="J36" s="117">
        <f t="shared" si="1"/>
        <v>219.29999999999998</v>
      </c>
      <c r="K36" s="118">
        <v>0.5</v>
      </c>
      <c r="L36" s="118">
        <v>0.5</v>
      </c>
      <c r="M36" s="119">
        <f t="shared" si="2"/>
        <v>30.041095890410958</v>
      </c>
      <c r="N36" s="120">
        <f t="shared" si="3"/>
        <v>0.84339666179524642</v>
      </c>
      <c r="P36" s="123">
        <f t="shared" si="4"/>
        <v>12</v>
      </c>
    </row>
    <row r="37" spans="2:16" x14ac:dyDescent="0.3">
      <c r="B37" s="112" t="s">
        <v>95</v>
      </c>
      <c r="C37" s="113" t="s">
        <v>92</v>
      </c>
      <c r="D37" s="114">
        <v>21001</v>
      </c>
      <c r="E37" s="114">
        <v>28000</v>
      </c>
      <c r="F37" s="113">
        <v>21001</v>
      </c>
      <c r="G37" s="115">
        <v>75</v>
      </c>
      <c r="H37" s="116">
        <v>170</v>
      </c>
      <c r="I37" s="117">
        <f t="shared" si="0"/>
        <v>245</v>
      </c>
      <c r="J37" s="117">
        <f t="shared" si="1"/>
        <v>249.9</v>
      </c>
      <c r="K37" s="118">
        <v>0.3</v>
      </c>
      <c r="L37" s="118">
        <v>0.7</v>
      </c>
      <c r="M37" s="119">
        <f t="shared" si="2"/>
        <v>20.539726027397258</v>
      </c>
      <c r="N37" s="120">
        <f t="shared" si="3"/>
        <v>0.83296033522213231</v>
      </c>
      <c r="P37" s="123">
        <f t="shared" si="4"/>
        <v>12</v>
      </c>
    </row>
    <row r="38" spans="2:16" x14ac:dyDescent="0.3">
      <c r="B38" s="112" t="s">
        <v>95</v>
      </c>
      <c r="C38" s="113" t="s">
        <v>92</v>
      </c>
      <c r="D38" s="114">
        <v>28001</v>
      </c>
      <c r="E38" s="114">
        <v>50000</v>
      </c>
      <c r="F38" s="113">
        <v>28001</v>
      </c>
      <c r="G38" s="115">
        <v>75</v>
      </c>
      <c r="H38" s="116">
        <v>220</v>
      </c>
      <c r="I38" s="117">
        <f t="shared" si="0"/>
        <v>295</v>
      </c>
      <c r="J38" s="117">
        <f t="shared" si="1"/>
        <v>300.90000000000003</v>
      </c>
      <c r="K38" s="118">
        <v>0.25</v>
      </c>
      <c r="L38" s="118">
        <v>0.75</v>
      </c>
      <c r="M38" s="119">
        <f t="shared" si="2"/>
        <v>20.609589041095894</v>
      </c>
      <c r="N38" s="120">
        <f t="shared" si="3"/>
        <v>0.80595335880861396</v>
      </c>
      <c r="P38" s="123">
        <f t="shared" si="4"/>
        <v>12</v>
      </c>
    </row>
    <row r="39" spans="2:16" x14ac:dyDescent="0.3">
      <c r="B39" s="112" t="s">
        <v>95</v>
      </c>
      <c r="C39" s="113" t="s">
        <v>92</v>
      </c>
      <c r="D39" s="114">
        <v>50001</v>
      </c>
      <c r="E39" s="114">
        <v>100000</v>
      </c>
      <c r="F39" s="113">
        <v>50001</v>
      </c>
      <c r="G39" s="115">
        <v>75</v>
      </c>
      <c r="H39" s="116">
        <v>270</v>
      </c>
      <c r="I39" s="117">
        <f t="shared" si="0"/>
        <v>345</v>
      </c>
      <c r="J39" s="117">
        <f t="shared" si="1"/>
        <v>351.90000000000003</v>
      </c>
      <c r="K39" s="118">
        <v>0.25</v>
      </c>
      <c r="L39" s="118">
        <v>0.75</v>
      </c>
      <c r="M39" s="119">
        <f t="shared" si="2"/>
        <v>24.102739726027401</v>
      </c>
      <c r="N39" s="120">
        <f t="shared" si="3"/>
        <v>0.52783944321113574</v>
      </c>
      <c r="P39" s="123">
        <f t="shared" si="4"/>
        <v>12</v>
      </c>
    </row>
    <row r="40" spans="2:16" x14ac:dyDescent="0.3">
      <c r="B40" s="112" t="s">
        <v>95</v>
      </c>
      <c r="C40" s="113" t="s">
        <v>92</v>
      </c>
      <c r="D40" s="114">
        <v>100001</v>
      </c>
      <c r="E40" s="114">
        <v>300000</v>
      </c>
      <c r="F40" s="113">
        <v>100001</v>
      </c>
      <c r="G40" s="115">
        <v>75</v>
      </c>
      <c r="H40" s="116">
        <v>550</v>
      </c>
      <c r="I40" s="117">
        <f t="shared" si="0"/>
        <v>625</v>
      </c>
      <c r="J40" s="117">
        <f t="shared" si="1"/>
        <v>637.5</v>
      </c>
      <c r="K40" s="118">
        <v>0.2</v>
      </c>
      <c r="L40" s="118">
        <v>0.8</v>
      </c>
      <c r="M40" s="119">
        <f t="shared" si="2"/>
        <v>34.93150684931507</v>
      </c>
      <c r="N40" s="120">
        <f t="shared" si="3"/>
        <v>0.50999490005099957</v>
      </c>
      <c r="P40" s="123">
        <f t="shared" si="4"/>
        <v>12</v>
      </c>
    </row>
    <row r="41" spans="2:16" x14ac:dyDescent="0.3">
      <c r="B41" s="112" t="s">
        <v>95</v>
      </c>
      <c r="C41" s="113" t="s">
        <v>93</v>
      </c>
      <c r="D41" s="114">
        <v>1000</v>
      </c>
      <c r="E41" s="114">
        <v>3000</v>
      </c>
      <c r="F41" s="113">
        <v>2000</v>
      </c>
      <c r="G41" s="115">
        <v>75</v>
      </c>
      <c r="H41" s="116">
        <v>60</v>
      </c>
      <c r="I41" s="117">
        <f t="shared" si="0"/>
        <v>135</v>
      </c>
      <c r="J41" s="117">
        <f t="shared" si="1"/>
        <v>137.70000000000002</v>
      </c>
      <c r="K41" s="118">
        <v>0.9</v>
      </c>
      <c r="L41" s="118">
        <v>0.1</v>
      </c>
      <c r="M41" s="119">
        <f t="shared" si="2"/>
        <v>33.953424657534256</v>
      </c>
      <c r="N41" s="120">
        <f t="shared" si="3"/>
        <v>0.68850000000000011</v>
      </c>
      <c r="P41" s="123">
        <f t="shared" si="4"/>
        <v>24</v>
      </c>
    </row>
    <row r="42" spans="2:16" x14ac:dyDescent="0.3">
      <c r="B42" s="112" t="s">
        <v>95</v>
      </c>
      <c r="C42" s="113" t="s">
        <v>93</v>
      </c>
      <c r="D42" s="114">
        <v>3001</v>
      </c>
      <c r="E42" s="114">
        <v>7000</v>
      </c>
      <c r="F42" s="113">
        <v>3001</v>
      </c>
      <c r="G42" s="115">
        <v>75</v>
      </c>
      <c r="H42" s="116">
        <v>70</v>
      </c>
      <c r="I42" s="117">
        <f t="shared" si="0"/>
        <v>145</v>
      </c>
      <c r="J42" s="117">
        <f t="shared" si="1"/>
        <v>147.9</v>
      </c>
      <c r="K42" s="118">
        <v>0.9</v>
      </c>
      <c r="L42" s="118">
        <v>0.1</v>
      </c>
      <c r="M42" s="119">
        <f t="shared" si="2"/>
        <v>36.468493150684935</v>
      </c>
      <c r="N42" s="120">
        <f t="shared" si="3"/>
        <v>0.49283572142619131</v>
      </c>
      <c r="P42" s="123">
        <f t="shared" si="4"/>
        <v>24</v>
      </c>
    </row>
    <row r="43" spans="2:16" x14ac:dyDescent="0.3">
      <c r="B43" s="112" t="s">
        <v>95</v>
      </c>
      <c r="C43" s="113" t="s">
        <v>93</v>
      </c>
      <c r="D43" s="114">
        <v>7001</v>
      </c>
      <c r="E43" s="114">
        <v>13000</v>
      </c>
      <c r="F43" s="113">
        <v>7001</v>
      </c>
      <c r="G43" s="115">
        <v>75</v>
      </c>
      <c r="H43" s="116">
        <v>100</v>
      </c>
      <c r="I43" s="117">
        <f t="shared" si="0"/>
        <v>175</v>
      </c>
      <c r="J43" s="117">
        <f t="shared" si="1"/>
        <v>178.5</v>
      </c>
      <c r="K43" s="118">
        <v>0.7</v>
      </c>
      <c r="L43" s="118">
        <v>0.3</v>
      </c>
      <c r="M43" s="119">
        <f t="shared" si="2"/>
        <v>34.232876712328761</v>
      </c>
      <c r="N43" s="120">
        <f t="shared" si="3"/>
        <v>0.76489072989572915</v>
      </c>
      <c r="P43" s="123">
        <f t="shared" si="4"/>
        <v>24</v>
      </c>
    </row>
    <row r="44" spans="2:16" x14ac:dyDescent="0.3">
      <c r="B44" s="112" t="s">
        <v>95</v>
      </c>
      <c r="C44" s="113" t="s">
        <v>93</v>
      </c>
      <c r="D44" s="114">
        <v>13001</v>
      </c>
      <c r="E44" s="114">
        <v>21000</v>
      </c>
      <c r="F44" s="113">
        <v>13001</v>
      </c>
      <c r="G44" s="115">
        <v>75</v>
      </c>
      <c r="H44" s="116">
        <v>140</v>
      </c>
      <c r="I44" s="117">
        <f t="shared" si="0"/>
        <v>215</v>
      </c>
      <c r="J44" s="117">
        <f t="shared" si="1"/>
        <v>219.29999999999998</v>
      </c>
      <c r="K44" s="118">
        <v>0.5</v>
      </c>
      <c r="L44" s="118">
        <v>0.5</v>
      </c>
      <c r="M44" s="119">
        <f t="shared" si="2"/>
        <v>30.041095890410958</v>
      </c>
      <c r="N44" s="120">
        <f t="shared" si="3"/>
        <v>0.84339666179524642</v>
      </c>
      <c r="P44" s="123">
        <f t="shared" si="4"/>
        <v>24</v>
      </c>
    </row>
    <row r="45" spans="2:16" x14ac:dyDescent="0.3">
      <c r="B45" s="112" t="s">
        <v>95</v>
      </c>
      <c r="C45" s="113" t="s">
        <v>93</v>
      </c>
      <c r="D45" s="114">
        <v>21001</v>
      </c>
      <c r="E45" s="114">
        <v>28000</v>
      </c>
      <c r="F45" s="113">
        <v>21001</v>
      </c>
      <c r="G45" s="115">
        <v>75</v>
      </c>
      <c r="H45" s="116">
        <v>170</v>
      </c>
      <c r="I45" s="117">
        <f t="shared" si="0"/>
        <v>245</v>
      </c>
      <c r="J45" s="117">
        <f t="shared" si="1"/>
        <v>249.9</v>
      </c>
      <c r="K45" s="118">
        <v>0.3</v>
      </c>
      <c r="L45" s="118">
        <v>0.7</v>
      </c>
      <c r="M45" s="119">
        <f t="shared" si="2"/>
        <v>20.539726027397258</v>
      </c>
      <c r="N45" s="120">
        <f t="shared" si="3"/>
        <v>0.83296033522213231</v>
      </c>
      <c r="P45" s="123">
        <f t="shared" si="4"/>
        <v>24</v>
      </c>
    </row>
    <row r="46" spans="2:16" x14ac:dyDescent="0.3">
      <c r="B46" s="112" t="s">
        <v>95</v>
      </c>
      <c r="C46" s="113" t="s">
        <v>93</v>
      </c>
      <c r="D46" s="114">
        <v>28001</v>
      </c>
      <c r="E46" s="114">
        <v>50000</v>
      </c>
      <c r="F46" s="113">
        <v>28001</v>
      </c>
      <c r="G46" s="115">
        <v>75</v>
      </c>
      <c r="H46" s="116">
        <v>220</v>
      </c>
      <c r="I46" s="117">
        <f t="shared" si="0"/>
        <v>295</v>
      </c>
      <c r="J46" s="117">
        <f t="shared" si="1"/>
        <v>300.90000000000003</v>
      </c>
      <c r="K46" s="118">
        <v>0.25</v>
      </c>
      <c r="L46" s="118">
        <v>0.75</v>
      </c>
      <c r="M46" s="119">
        <f t="shared" si="2"/>
        <v>20.609589041095894</v>
      </c>
      <c r="N46" s="120">
        <f t="shared" si="3"/>
        <v>0.80595335880861396</v>
      </c>
      <c r="P46" s="123">
        <f t="shared" si="4"/>
        <v>24</v>
      </c>
    </row>
    <row r="47" spans="2:16" x14ac:dyDescent="0.3">
      <c r="B47" s="112" t="s">
        <v>95</v>
      </c>
      <c r="C47" s="113" t="s">
        <v>93</v>
      </c>
      <c r="D47" s="114">
        <v>50001</v>
      </c>
      <c r="E47" s="114">
        <v>100000</v>
      </c>
      <c r="F47" s="113">
        <v>50001</v>
      </c>
      <c r="G47" s="115">
        <v>75</v>
      </c>
      <c r="H47" s="116">
        <v>270</v>
      </c>
      <c r="I47" s="117">
        <f t="shared" si="0"/>
        <v>345</v>
      </c>
      <c r="J47" s="117">
        <f t="shared" si="1"/>
        <v>351.90000000000003</v>
      </c>
      <c r="K47" s="118">
        <v>0.25</v>
      </c>
      <c r="L47" s="118">
        <v>0.75</v>
      </c>
      <c r="M47" s="119">
        <f t="shared" si="2"/>
        <v>24.102739726027401</v>
      </c>
      <c r="N47" s="120">
        <f t="shared" si="3"/>
        <v>0.52783944321113574</v>
      </c>
      <c r="P47" s="123">
        <f t="shared" si="4"/>
        <v>24</v>
      </c>
    </row>
    <row r="48" spans="2:16" x14ac:dyDescent="0.3">
      <c r="B48" s="112" t="s">
        <v>95</v>
      </c>
      <c r="C48" s="113" t="s">
        <v>93</v>
      </c>
      <c r="D48" s="114">
        <v>100001</v>
      </c>
      <c r="E48" s="114">
        <v>300000</v>
      </c>
      <c r="F48" s="113">
        <v>100001</v>
      </c>
      <c r="G48" s="115">
        <v>75</v>
      </c>
      <c r="H48" s="116">
        <v>550</v>
      </c>
      <c r="I48" s="117">
        <f t="shared" si="0"/>
        <v>625</v>
      </c>
      <c r="J48" s="117">
        <f t="shared" si="1"/>
        <v>637.5</v>
      </c>
      <c r="K48" s="118">
        <v>0.2</v>
      </c>
      <c r="L48" s="118">
        <v>0.8</v>
      </c>
      <c r="M48" s="119">
        <f t="shared" si="2"/>
        <v>34.93150684931507</v>
      </c>
      <c r="N48" s="120">
        <f t="shared" si="3"/>
        <v>0.50999490005099957</v>
      </c>
      <c r="P48" s="123">
        <f t="shared" si="4"/>
        <v>24</v>
      </c>
    </row>
    <row r="49" spans="2:16" x14ac:dyDescent="0.3">
      <c r="B49" s="112" t="s">
        <v>95</v>
      </c>
      <c r="C49" s="113" t="s">
        <v>94</v>
      </c>
      <c r="D49" s="114">
        <v>1000</v>
      </c>
      <c r="E49" s="114">
        <v>3000</v>
      </c>
      <c r="F49" s="113">
        <v>2000</v>
      </c>
      <c r="G49" s="115">
        <v>75</v>
      </c>
      <c r="H49" s="116">
        <v>60</v>
      </c>
      <c r="I49" s="117">
        <f t="shared" si="0"/>
        <v>135</v>
      </c>
      <c r="J49" s="117">
        <f t="shared" si="1"/>
        <v>137.70000000000002</v>
      </c>
      <c r="K49" s="118">
        <v>0.9</v>
      </c>
      <c r="L49" s="118">
        <v>0.1</v>
      </c>
      <c r="M49" s="119">
        <f t="shared" si="2"/>
        <v>33.953424657534256</v>
      </c>
      <c r="N49" s="120">
        <f t="shared" si="3"/>
        <v>0.68850000000000011</v>
      </c>
      <c r="P49" s="123">
        <f t="shared" si="4"/>
        <v>36</v>
      </c>
    </row>
    <row r="50" spans="2:16" x14ac:dyDescent="0.3">
      <c r="B50" s="112" t="s">
        <v>95</v>
      </c>
      <c r="C50" s="113" t="s">
        <v>94</v>
      </c>
      <c r="D50" s="114">
        <v>3001</v>
      </c>
      <c r="E50" s="114">
        <v>7000</v>
      </c>
      <c r="F50" s="113">
        <v>3001</v>
      </c>
      <c r="G50" s="115">
        <v>75</v>
      </c>
      <c r="H50" s="116">
        <v>70</v>
      </c>
      <c r="I50" s="117">
        <f t="shared" si="0"/>
        <v>145</v>
      </c>
      <c r="J50" s="117">
        <f t="shared" si="1"/>
        <v>147.9</v>
      </c>
      <c r="K50" s="118">
        <v>0.9</v>
      </c>
      <c r="L50" s="118">
        <v>0.1</v>
      </c>
      <c r="M50" s="119">
        <f t="shared" si="2"/>
        <v>36.468493150684935</v>
      </c>
      <c r="N50" s="120">
        <f t="shared" si="3"/>
        <v>0.49283572142619131</v>
      </c>
      <c r="P50" s="123">
        <f t="shared" si="4"/>
        <v>36</v>
      </c>
    </row>
    <row r="51" spans="2:16" x14ac:dyDescent="0.3">
      <c r="B51" s="112" t="s">
        <v>95</v>
      </c>
      <c r="C51" s="113" t="s">
        <v>94</v>
      </c>
      <c r="D51" s="114">
        <v>7001</v>
      </c>
      <c r="E51" s="114">
        <v>13000</v>
      </c>
      <c r="F51" s="113">
        <v>7001</v>
      </c>
      <c r="G51" s="115">
        <v>75</v>
      </c>
      <c r="H51" s="116">
        <v>100</v>
      </c>
      <c r="I51" s="117">
        <f t="shared" si="0"/>
        <v>175</v>
      </c>
      <c r="J51" s="117">
        <f t="shared" si="1"/>
        <v>178.5</v>
      </c>
      <c r="K51" s="118">
        <v>0.7</v>
      </c>
      <c r="L51" s="118">
        <v>0.3</v>
      </c>
      <c r="M51" s="119">
        <f t="shared" si="2"/>
        <v>34.232876712328761</v>
      </c>
      <c r="N51" s="120">
        <f t="shared" si="3"/>
        <v>0.76489072989572915</v>
      </c>
      <c r="P51" s="123">
        <f t="shared" si="4"/>
        <v>36</v>
      </c>
    </row>
    <row r="52" spans="2:16" x14ac:dyDescent="0.3">
      <c r="B52" s="112" t="s">
        <v>95</v>
      </c>
      <c r="C52" s="113" t="s">
        <v>94</v>
      </c>
      <c r="D52" s="114">
        <v>13001</v>
      </c>
      <c r="E52" s="114">
        <v>21000</v>
      </c>
      <c r="F52" s="113">
        <v>13001</v>
      </c>
      <c r="G52" s="115">
        <v>75</v>
      </c>
      <c r="H52" s="116">
        <v>140</v>
      </c>
      <c r="I52" s="117">
        <f t="shared" si="0"/>
        <v>215</v>
      </c>
      <c r="J52" s="117">
        <f t="shared" si="1"/>
        <v>219.29999999999998</v>
      </c>
      <c r="K52" s="118">
        <v>0.5</v>
      </c>
      <c r="L52" s="118">
        <v>0.5</v>
      </c>
      <c r="M52" s="119">
        <f t="shared" si="2"/>
        <v>30.041095890410958</v>
      </c>
      <c r="N52" s="120">
        <f t="shared" si="3"/>
        <v>0.84339666179524642</v>
      </c>
      <c r="P52" s="123">
        <f t="shared" si="4"/>
        <v>36</v>
      </c>
    </row>
    <row r="53" spans="2:16" x14ac:dyDescent="0.3">
      <c r="B53" s="112" t="s">
        <v>95</v>
      </c>
      <c r="C53" s="113" t="s">
        <v>94</v>
      </c>
      <c r="D53" s="114">
        <v>21001</v>
      </c>
      <c r="E53" s="114">
        <v>28000</v>
      </c>
      <c r="F53" s="113">
        <v>21001</v>
      </c>
      <c r="G53" s="115">
        <v>75</v>
      </c>
      <c r="H53" s="116">
        <v>170</v>
      </c>
      <c r="I53" s="117">
        <f t="shared" si="0"/>
        <v>245</v>
      </c>
      <c r="J53" s="117">
        <f t="shared" si="1"/>
        <v>249.9</v>
      </c>
      <c r="K53" s="118">
        <v>0.3</v>
      </c>
      <c r="L53" s="118">
        <v>0.7</v>
      </c>
      <c r="M53" s="119">
        <f t="shared" si="2"/>
        <v>20.539726027397258</v>
      </c>
      <c r="N53" s="120">
        <f t="shared" si="3"/>
        <v>0.83296033522213231</v>
      </c>
      <c r="P53" s="123">
        <f t="shared" si="4"/>
        <v>36</v>
      </c>
    </row>
    <row r="54" spans="2:16" x14ac:dyDescent="0.3">
      <c r="B54" s="112" t="s">
        <v>95</v>
      </c>
      <c r="C54" s="113" t="s">
        <v>94</v>
      </c>
      <c r="D54" s="114">
        <v>28001</v>
      </c>
      <c r="E54" s="114">
        <v>50000</v>
      </c>
      <c r="F54" s="113">
        <v>28001</v>
      </c>
      <c r="G54" s="115">
        <v>75</v>
      </c>
      <c r="H54" s="116">
        <v>220</v>
      </c>
      <c r="I54" s="117">
        <f t="shared" si="0"/>
        <v>295</v>
      </c>
      <c r="J54" s="117">
        <f t="shared" si="1"/>
        <v>300.90000000000003</v>
      </c>
      <c r="K54" s="118">
        <v>0.25</v>
      </c>
      <c r="L54" s="118">
        <v>0.75</v>
      </c>
      <c r="M54" s="119">
        <f t="shared" si="2"/>
        <v>20.609589041095894</v>
      </c>
      <c r="N54" s="120">
        <f t="shared" si="3"/>
        <v>0.80595335880861396</v>
      </c>
      <c r="P54" s="123">
        <f t="shared" si="4"/>
        <v>36</v>
      </c>
    </row>
    <row r="55" spans="2:16" x14ac:dyDescent="0.3">
      <c r="B55" s="112" t="s">
        <v>95</v>
      </c>
      <c r="C55" s="113" t="s">
        <v>94</v>
      </c>
      <c r="D55" s="114">
        <v>50001</v>
      </c>
      <c r="E55" s="114">
        <v>100000</v>
      </c>
      <c r="F55" s="113">
        <v>50001</v>
      </c>
      <c r="G55" s="115">
        <v>75</v>
      </c>
      <c r="H55" s="116">
        <v>270</v>
      </c>
      <c r="I55" s="117">
        <f t="shared" si="0"/>
        <v>345</v>
      </c>
      <c r="J55" s="117">
        <f t="shared" si="1"/>
        <v>351.90000000000003</v>
      </c>
      <c r="K55" s="118">
        <v>0.25</v>
      </c>
      <c r="L55" s="118">
        <v>0.75</v>
      </c>
      <c r="M55" s="119">
        <f t="shared" si="2"/>
        <v>24.102739726027401</v>
      </c>
      <c r="N55" s="120">
        <f t="shared" si="3"/>
        <v>0.52783944321113574</v>
      </c>
      <c r="P55" s="123">
        <f t="shared" si="4"/>
        <v>36</v>
      </c>
    </row>
    <row r="56" spans="2:16" x14ac:dyDescent="0.3">
      <c r="B56" s="112" t="s">
        <v>95</v>
      </c>
      <c r="C56" s="113" t="s">
        <v>94</v>
      </c>
      <c r="D56" s="114">
        <v>100001</v>
      </c>
      <c r="E56" s="114">
        <v>300000</v>
      </c>
      <c r="F56" s="113">
        <v>100001</v>
      </c>
      <c r="G56" s="115">
        <v>75</v>
      </c>
      <c r="H56" s="116">
        <v>550</v>
      </c>
      <c r="I56" s="117">
        <f t="shared" si="0"/>
        <v>625</v>
      </c>
      <c r="J56" s="117">
        <f t="shared" si="1"/>
        <v>637.5</v>
      </c>
      <c r="K56" s="118">
        <v>0.2</v>
      </c>
      <c r="L56" s="118">
        <v>0.8</v>
      </c>
      <c r="M56" s="119">
        <f t="shared" si="2"/>
        <v>34.93150684931507</v>
      </c>
      <c r="N56" s="120">
        <f t="shared" si="3"/>
        <v>0.50999490005099957</v>
      </c>
      <c r="P56" s="123">
        <f t="shared" si="4"/>
        <v>36</v>
      </c>
    </row>
  </sheetData>
  <sheetProtection algorithmName="SHA-512" hashValue="hNyf/qtBZ3r3WGGurg5Tte1mmcce4c548mOSMVX4cod9RB2hTVtxHHypXyVizMShNjIGuA8BP33uGICYNt1TPQ==" saltValue="bn1OqTN758zzKWxmHm4RXA==" spinCount="100000" sheet="1" objects="1" scenarios="1"/>
  <mergeCells count="4">
    <mergeCell ref="B5:N6"/>
    <mergeCell ref="B7:G7"/>
    <mergeCell ref="I7:J7"/>
    <mergeCell ref="K7:N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50070FE906E64F97BC016E35972BD9" ma:contentTypeVersion="18" ma:contentTypeDescription="Create a new document." ma:contentTypeScope="" ma:versionID="a3811ce24d6dc68fe62ea6040f363231">
  <xsd:schema xmlns:xsd="http://www.w3.org/2001/XMLSchema" xmlns:xs="http://www.w3.org/2001/XMLSchema" xmlns:p="http://schemas.microsoft.com/office/2006/metadata/properties" xmlns:ns2="77cbafc2-f0bb-4301-95f9-7ed97a2374e8" xmlns:ns3="60c333c2-5685-4143-8311-97e6c5dc285b" targetNamespace="http://schemas.microsoft.com/office/2006/metadata/properties" ma:root="true" ma:fieldsID="fc6c4a6f60ec34ef753fe31dad512f68" ns2:_="" ns3:_="">
    <xsd:import namespace="77cbafc2-f0bb-4301-95f9-7ed97a2374e8"/>
    <xsd:import namespace="60c333c2-5685-4143-8311-97e6c5dc285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fc2-f0bb-4301-95f9-7ed97a2374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d779b99-a921-440e-8b0c-e65f03ce323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0c333c2-5685-4143-8311-97e6c5dc285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f7af1d4-f0c5-4af9-b6cc-6da26d95a44c}" ma:internalName="TaxCatchAll" ma:showField="CatchAllData" ma:web="60c333c2-5685-4143-8311-97e6c5dc2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7cbafc2-f0bb-4301-95f9-7ed97a2374e8">
      <Terms xmlns="http://schemas.microsoft.com/office/infopath/2007/PartnerControls"/>
    </lcf76f155ced4ddcb4097134ff3c332f>
    <TaxCatchAll xmlns="60c333c2-5685-4143-8311-97e6c5dc285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3A07B0-E39F-457D-A5AB-4EFA19E3D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cbafc2-f0bb-4301-95f9-7ed97a2374e8"/>
    <ds:schemaRef ds:uri="60c333c2-5685-4143-8311-97e6c5dc2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33AB52-2621-4881-B5E0-C9046AFED39E}">
  <ds:schemaRefs>
    <ds:schemaRef ds:uri="http://purl.org/dc/dcmitype/"/>
    <ds:schemaRef ds:uri="http://purl.org/dc/elements/1.1/"/>
    <ds:schemaRef ds:uri="http://schemas.microsoft.com/office/infopath/2007/PartnerControls"/>
    <ds:schemaRef ds:uri="http://purl.org/dc/terms/"/>
    <ds:schemaRef ds:uri="77cbafc2-f0bb-4301-95f9-7ed97a2374e8"/>
    <ds:schemaRef ds:uri="http://schemas.microsoft.com/office/2006/documentManagement/types"/>
    <ds:schemaRef ds:uri="http://www.w3.org/XML/1998/namespace"/>
    <ds:schemaRef ds:uri="http://schemas.openxmlformats.org/package/2006/metadata/core-properties"/>
    <ds:schemaRef ds:uri="60c333c2-5685-4143-8311-97e6c5dc285b"/>
    <ds:schemaRef ds:uri="http://schemas.microsoft.com/office/2006/metadata/properties"/>
  </ds:schemaRefs>
</ds:datastoreItem>
</file>

<file path=customXml/itemProps3.xml><?xml version="1.0" encoding="utf-8"?>
<ds:datastoreItem xmlns:ds="http://schemas.openxmlformats.org/officeDocument/2006/customXml" ds:itemID="{4350E628-EBF7-401A-A634-9F62387063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Business Energy Proposal</vt:lpstr>
      <vt:lpstr>Principal Terms</vt:lpstr>
      <vt:lpstr>Direct Debit</vt:lpstr>
      <vt:lpstr>Additional Gas Sites</vt:lpstr>
      <vt:lpstr>Additional Electricity Sites</vt:lpstr>
      <vt:lpstr>Gas Cost&amp;Margin</vt:lpstr>
      <vt:lpstr>Elec Cost&amp;Margin</vt:lpstr>
      <vt:lpstr>'Additional Electricity Sites'!Print_Area</vt:lpstr>
      <vt:lpstr>'Additional Gas Sites'!Print_Area</vt:lpstr>
      <vt:lpstr>'Business Energy Proposal'!Print_Area</vt:lpstr>
      <vt:lpstr>'Direct Debit'!Print_Area</vt:lpstr>
      <vt:lpstr>'Principal Terms'!Print_Area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 Owen</cp:lastModifiedBy>
  <cp:revision/>
  <cp:lastPrinted>2026-06-29T14:30:45Z</cp:lastPrinted>
  <dcterms:created xsi:type="dcterms:W3CDTF">2017-08-07T11:20:20Z</dcterms:created>
  <dcterms:modified xsi:type="dcterms:W3CDTF">2026-06-29T15:16:22Z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0x0101005650070FE906E64F97BC016E35972BD9</vt:lpwstr>
  </property>
  <property fmtid="{D5CDD505-2E9C-101B-9397-08002B2CF9AE}" pid="3" name="ComplianceAssetId">
    <vt:lpwstr/>
  </property>
  <property fmtid="{D5CDD505-2E9C-101B-9397-08002B2CF9AE}" pid="4" name="_ExtendedDescription">
    <vt:lpwstr/>
  </property>
  <property fmtid="{D5CDD505-2E9C-101B-9397-08002B2CF9AE}" pid="5" name="xd_ProgID">
    <vt:lpwstr/>
  </property>
  <property fmtid="{D5CDD505-2E9C-101B-9397-08002B2CF9AE}" pid="6" name="TemplateUrl">
    <vt:lpwstr/>
  </property>
  <property fmtid="{D5CDD505-2E9C-101B-9397-08002B2CF9AE}" pid="7" name="xd_Signature">
    <vt:bool>false</vt:bool>
  </property>
  <property fmtid="{D5CDD505-2E9C-101B-9397-08002B2CF9AE}" pid="8" name="TriggerFlowInfo">
    <vt:lpwstr/>
  </property>
  <property fmtid="{D5CDD505-2E9C-101B-9397-08002B2CF9AE}" pid="9" name="MediaServiceImageTags">
    <vt:lpwstr/>
  </property>
</Properties>
</file>